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jc\Dropbox\P4 TECH\Website Docs\"/>
    </mc:Choice>
  </mc:AlternateContent>
  <xr:revisionPtr revIDLastSave="0" documentId="8_{69401BA9-A0BD-4674-9108-36719F5E36C6}" xr6:coauthVersionLast="47" xr6:coauthVersionMax="47" xr10:uidLastSave="{00000000-0000-0000-0000-000000000000}"/>
  <bookViews>
    <workbookView xWindow="-120" yWindow="-120" windowWidth="29040" windowHeight="15720" tabRatio="911" xr2:uid="{00000000-000D-0000-FFFF-FFFF00000000}"/>
  </bookViews>
  <sheets>
    <sheet name="Order Cycle Analysis" sheetId="12" r:id="rId1"/>
    <sheet name="Profit Performance - BuyGame" sheetId="9" r:id="rId2"/>
    <sheet name="Profit Performance - A Item" sheetId="10" r:id="rId3"/>
    <sheet name="Safety Stock Research" sheetId="1" r:id="rId4"/>
    <sheet name="New Forecast" sheetId="4" r:id="rId5"/>
    <sheet name="How an Exception" sheetId="6" r:id="rId6"/>
    <sheet name="Profiles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2" l="1"/>
  <c r="E56" i="12"/>
  <c r="E55" i="12"/>
  <c r="E54" i="12"/>
  <c r="F53" i="12"/>
  <c r="E53" i="12"/>
  <c r="I46" i="12"/>
  <c r="E20" i="12"/>
  <c r="C20" i="12"/>
  <c r="E19" i="12"/>
  <c r="C19" i="12"/>
  <c r="D19" i="12" s="1"/>
  <c r="E17" i="12"/>
  <c r="C17" i="12"/>
  <c r="E16" i="12"/>
  <c r="C16" i="12"/>
  <c r="D16" i="12" s="1"/>
  <c r="F16" i="12" s="1"/>
  <c r="E14" i="12"/>
  <c r="C14" i="12"/>
  <c r="E13" i="12"/>
  <c r="C13" i="12"/>
  <c r="D13" i="12" s="1"/>
  <c r="F13" i="12" s="1"/>
  <c r="E11" i="12"/>
  <c r="C11" i="12"/>
  <c r="D17" i="12" s="1"/>
  <c r="F17" i="12" s="1"/>
  <c r="E10" i="12"/>
  <c r="C10" i="12"/>
  <c r="D10" i="12" s="1"/>
  <c r="F10" i="12" s="1"/>
  <c r="E8" i="12"/>
  <c r="C8" i="12"/>
  <c r="D8" i="12" s="1"/>
  <c r="F8" i="12" s="1"/>
  <c r="E7" i="12"/>
  <c r="C7" i="12"/>
  <c r="I48" i="12"/>
  <c r="H57" i="10"/>
  <c r="E56" i="10"/>
  <c r="E55" i="10"/>
  <c r="E54" i="10"/>
  <c r="F53" i="10"/>
  <c r="E53" i="10"/>
  <c r="I46" i="10"/>
  <c r="E20" i="10"/>
  <c r="C20" i="10"/>
  <c r="E19" i="10"/>
  <c r="C19" i="10"/>
  <c r="E17" i="10"/>
  <c r="C17" i="10"/>
  <c r="E16" i="10"/>
  <c r="C16" i="10"/>
  <c r="E14" i="10"/>
  <c r="C14" i="10"/>
  <c r="E13" i="10"/>
  <c r="C13" i="10"/>
  <c r="E11" i="10"/>
  <c r="C11" i="10"/>
  <c r="D11" i="10" s="1"/>
  <c r="F11" i="10" s="1"/>
  <c r="E10" i="10"/>
  <c r="C10" i="10"/>
  <c r="D10" i="10" s="1"/>
  <c r="F10" i="10" s="1"/>
  <c r="E9" i="10"/>
  <c r="C9" i="10"/>
  <c r="E8" i="10"/>
  <c r="C8" i="10"/>
  <c r="E7" i="10"/>
  <c r="C7" i="10"/>
  <c r="I6" i="10"/>
  <c r="I48" i="10" s="1"/>
  <c r="I4" i="10"/>
  <c r="I8" i="10" s="1"/>
  <c r="C20" i="9"/>
  <c r="C19" i="9"/>
  <c r="C17" i="9"/>
  <c r="C7" i="9"/>
  <c r="C8" i="9"/>
  <c r="C10" i="9"/>
  <c r="C11" i="9"/>
  <c r="D11" i="9" s="1"/>
  <c r="C13" i="9"/>
  <c r="C14" i="9"/>
  <c r="C16" i="9"/>
  <c r="E56" i="9"/>
  <c r="E54" i="9"/>
  <c r="E55" i="9"/>
  <c r="E53" i="9"/>
  <c r="F53" i="9"/>
  <c r="H57" i="9"/>
  <c r="I46" i="9"/>
  <c r="I6" i="9"/>
  <c r="I48" i="9" s="1"/>
  <c r="I4" i="9"/>
  <c r="I11" i="9" s="1"/>
  <c r="E20" i="9"/>
  <c r="E19" i="9"/>
  <c r="E17" i="9"/>
  <c r="E16" i="9"/>
  <c r="E14" i="9"/>
  <c r="E13" i="9"/>
  <c r="E11" i="9"/>
  <c r="E10" i="9"/>
  <c r="E8" i="9"/>
  <c r="E7" i="9"/>
  <c r="N8" i="8"/>
  <c r="N10" i="8" s="1"/>
  <c r="M8" i="8"/>
  <c r="M10" i="8" s="1"/>
  <c r="L8" i="8"/>
  <c r="L10" i="8" s="1"/>
  <c r="K8" i="8"/>
  <c r="K10" i="8" s="1"/>
  <c r="J8" i="8"/>
  <c r="J10" i="8" s="1"/>
  <c r="I8" i="8"/>
  <c r="I10" i="8" s="1"/>
  <c r="H8" i="8"/>
  <c r="H10" i="8" s="1"/>
  <c r="G8" i="8"/>
  <c r="G10" i="8" s="1"/>
  <c r="F8" i="8"/>
  <c r="F10" i="8" s="1"/>
  <c r="E8" i="8"/>
  <c r="E10" i="8" s="1"/>
  <c r="D8" i="8"/>
  <c r="D10" i="8" s="1"/>
  <c r="C8" i="8"/>
  <c r="C10" i="8" s="1"/>
  <c r="B8" i="8"/>
  <c r="B10" i="8" s="1"/>
  <c r="D8" i="10" l="1"/>
  <c r="F8" i="10" s="1"/>
  <c r="D9" i="10"/>
  <c r="F9" i="10" s="1"/>
  <c r="F19" i="12"/>
  <c r="D13" i="9"/>
  <c r="F13" i="9" s="1"/>
  <c r="D14" i="10"/>
  <c r="F14" i="10" s="1"/>
  <c r="D16" i="10"/>
  <c r="F16" i="10" s="1"/>
  <c r="D7" i="9"/>
  <c r="F7" i="9" s="1"/>
  <c r="D17" i="10"/>
  <c r="F17" i="10" s="1"/>
  <c r="D14" i="9"/>
  <c r="F14" i="9" s="1"/>
  <c r="D8" i="9"/>
  <c r="F8" i="9" s="1"/>
  <c r="D20" i="9"/>
  <c r="F20" i="9" s="1"/>
  <c r="D13" i="10"/>
  <c r="F13" i="10" s="1"/>
  <c r="D20" i="10"/>
  <c r="F20" i="10" s="1"/>
  <c r="D17" i="9"/>
  <c r="F17" i="9" s="1"/>
  <c r="D16" i="9"/>
  <c r="F16" i="9" s="1"/>
  <c r="D10" i="9"/>
  <c r="F10" i="9" s="1"/>
  <c r="D19" i="9"/>
  <c r="F19" i="9" s="1"/>
  <c r="D7" i="10"/>
  <c r="F7" i="10" s="1"/>
  <c r="D19" i="10"/>
  <c r="F19" i="10" s="1"/>
  <c r="D7" i="12"/>
  <c r="F7" i="12" s="1"/>
  <c r="D11" i="12"/>
  <c r="F11" i="12" s="1"/>
  <c r="D14" i="12"/>
  <c r="F14" i="12" s="1"/>
  <c r="D20" i="12"/>
  <c r="F20" i="12" s="1"/>
  <c r="I11" i="10"/>
  <c r="I8" i="9"/>
  <c r="F11" i="9"/>
  <c r="P10" i="8"/>
  <c r="B9" i="8"/>
  <c r="J9" i="8"/>
  <c r="I47" i="12" l="1"/>
  <c r="I47" i="10"/>
  <c r="I12" i="10"/>
  <c r="I14" i="10" s="1"/>
  <c r="I12" i="9"/>
  <c r="I14" i="9" s="1"/>
  <c r="I17" i="9" s="1"/>
  <c r="I47" i="9"/>
  <c r="P9" i="8"/>
  <c r="G32" i="6"/>
  <c r="G31" i="6"/>
  <c r="G29" i="6"/>
  <c r="G28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5" i="6"/>
  <c r="G4" i="6"/>
  <c r="M17" i="4"/>
  <c r="M16" i="4"/>
  <c r="M14" i="4"/>
  <c r="M13" i="4"/>
  <c r="M11" i="4"/>
  <c r="M10" i="4"/>
  <c r="M8" i="4"/>
  <c r="M7" i="4"/>
  <c r="M5" i="4"/>
  <c r="M4" i="4"/>
  <c r="F17" i="4"/>
  <c r="F16" i="4"/>
  <c r="F14" i="4"/>
  <c r="F13" i="4"/>
  <c r="F11" i="4"/>
  <c r="F10" i="4"/>
  <c r="F8" i="4"/>
  <c r="F7" i="4"/>
  <c r="F5" i="4"/>
  <c r="F4" i="4"/>
  <c r="K19" i="1"/>
  <c r="K18" i="1"/>
  <c r="K16" i="1"/>
  <c r="K14" i="1"/>
  <c r="K13" i="1"/>
  <c r="K11" i="1"/>
  <c r="K10" i="1"/>
  <c r="K8" i="1"/>
  <c r="K7" i="1"/>
  <c r="N5" i="4" l="1"/>
  <c r="N8" i="4"/>
  <c r="N11" i="4"/>
  <c r="N14" i="4"/>
  <c r="N17" i="4"/>
  <c r="I45" i="12"/>
  <c r="I45" i="10"/>
  <c r="I15" i="10"/>
  <c r="I17" i="10"/>
  <c r="I45" i="9"/>
  <c r="I15" i="9"/>
  <c r="G5" i="4"/>
  <c r="G17" i="4"/>
  <c r="G14" i="4"/>
  <c r="G11" i="4"/>
  <c r="G8" i="4"/>
</calcChain>
</file>

<file path=xl/sharedStrings.xml><?xml version="1.0" encoding="utf-8"?>
<sst xmlns="http://schemas.openxmlformats.org/spreadsheetml/2006/main" count="225" uniqueCount="79">
  <si>
    <t>Safety Stock Days</t>
  </si>
  <si>
    <t>Setting</t>
  </si>
  <si>
    <t>Service Goal</t>
  </si>
  <si>
    <t>LT</t>
  </si>
  <si>
    <t>LTV</t>
  </si>
  <si>
    <t>OC</t>
  </si>
  <si>
    <t>MADP</t>
  </si>
  <si>
    <t xml:space="preserve"> </t>
  </si>
  <si>
    <t>Baseline</t>
  </si>
  <si>
    <t>Component</t>
  </si>
  <si>
    <t>Increase Service</t>
  </si>
  <si>
    <t>Decrease Service</t>
  </si>
  <si>
    <t>Lower OC</t>
  </si>
  <si>
    <t>Increase OC</t>
  </si>
  <si>
    <t>Lower LT</t>
  </si>
  <si>
    <t>Increase LT</t>
  </si>
  <si>
    <t>Increase LTV</t>
  </si>
  <si>
    <t>Lower MADP</t>
  </si>
  <si>
    <t>Increase MADP</t>
  </si>
  <si>
    <t>% Chg</t>
  </si>
  <si>
    <t>Current Forecast</t>
  </si>
  <si>
    <t>Recent Demand</t>
  </si>
  <si>
    <t>Numbers</t>
  </si>
  <si>
    <t>Track</t>
  </si>
  <si>
    <t>Sub</t>
  </si>
  <si>
    <t>New Fcst</t>
  </si>
  <si>
    <t xml:space="preserve">Coach, please enter several scenarios for about 4 of your items.   Show their forecasts, then simulate a recent demand and various </t>
  </si>
  <si>
    <t xml:space="preserve">track values between about .10 and .60   </t>
  </si>
  <si>
    <t>Coach, please take one item, set the components as follows, and step by step change each component and report the new SS</t>
  </si>
  <si>
    <t>Each time, remember to be the baseline components back to baseline settings before the next change</t>
  </si>
  <si>
    <t>ORD QTY</t>
  </si>
  <si>
    <t>Total Cost</t>
  </si>
  <si>
    <t>Order Cycle</t>
  </si>
  <si>
    <t>CarryCost (20%)</t>
  </si>
  <si>
    <t>OrderCost ($2.00)</t>
  </si>
  <si>
    <t>Item Cost</t>
  </si>
  <si>
    <t>Acquisition Cost</t>
  </si>
  <si>
    <t>Threshold</t>
  </si>
  <si>
    <t>Hi</t>
  </si>
  <si>
    <t>Lo</t>
  </si>
  <si>
    <t>Coach, please look up about 10 items that we all know and report the threshold</t>
  </si>
  <si>
    <t>Item</t>
  </si>
  <si>
    <t>Item Name</t>
  </si>
  <si>
    <t>Item 5550533 Loc 002</t>
  </si>
  <si>
    <t>3 Years ago</t>
  </si>
  <si>
    <t>2 Years ago</t>
  </si>
  <si>
    <t>Last Year</t>
  </si>
  <si>
    <t>This Year</t>
  </si>
  <si>
    <t>E3 Composit</t>
  </si>
  <si>
    <t>E3 Math Composite</t>
  </si>
  <si>
    <t>Hi3  Low 3</t>
  </si>
  <si>
    <t>If over 1.8 flag seasonal</t>
  </si>
  <si>
    <t>Comp Error</t>
  </si>
  <si>
    <t>Trend/TS</t>
  </si>
  <si>
    <t>Deviation</t>
  </si>
  <si>
    <t>Item Sales Price</t>
  </si>
  <si>
    <t>Inventory Expenses</t>
  </si>
  <si>
    <t>Profit</t>
  </si>
  <si>
    <t>Profit Ratio</t>
  </si>
  <si>
    <t>= Gross Margin</t>
  </si>
  <si>
    <t>- Cost Good Sold</t>
  </si>
  <si>
    <t>- Total</t>
  </si>
  <si>
    <t>Annual l Revenue</t>
  </si>
  <si>
    <t xml:space="preserve">            INCOME STATEMENT</t>
  </si>
  <si>
    <t>AnnL Demand</t>
  </si>
  <si>
    <t>Carry Cost</t>
  </si>
  <si>
    <t>Bus Expense</t>
  </si>
  <si>
    <t>Inven Expense</t>
  </si>
  <si>
    <t>Cost of Goods</t>
  </si>
  <si>
    <t xml:space="preserve">        ITEM PROFITABILITY PERFORMANCE</t>
  </si>
  <si>
    <r>
      <t>Bus Expenses</t>
    </r>
    <r>
      <rPr>
        <sz val="9"/>
        <color theme="1"/>
        <rFont val="Calibri"/>
        <family val="2"/>
        <scheme val="minor"/>
      </rPr>
      <t>(19%)</t>
    </r>
  </si>
  <si>
    <t>Performance Increase</t>
  </si>
  <si>
    <t>1 Do we buy it correctly?</t>
  </si>
  <si>
    <t>2 Are we getting deals?</t>
  </si>
  <si>
    <t>3 Can we influence the selling price?</t>
  </si>
  <si>
    <r>
      <t xml:space="preserve"> </t>
    </r>
    <r>
      <rPr>
        <sz val="11"/>
        <color theme="7" tint="-0.249977111117893"/>
        <rFont val="Calibri"/>
        <family val="2"/>
        <scheme val="minor"/>
      </rPr>
      <t>($3,320.13)</t>
    </r>
    <r>
      <rPr>
        <b/>
        <sz val="11"/>
        <color theme="1"/>
        <rFont val="Calibri"/>
        <family val="2"/>
        <scheme val="minor"/>
      </rPr>
      <t xml:space="preserve"> = Profit</t>
    </r>
  </si>
  <si>
    <r>
      <t xml:space="preserve"> </t>
    </r>
    <r>
      <rPr>
        <sz val="11"/>
        <color theme="7" tint="-0.249977111117893"/>
        <rFont val="Calibri"/>
        <family val="2"/>
        <scheme val="minor"/>
      </rPr>
      <t>($51.52)</t>
    </r>
    <r>
      <rPr>
        <b/>
        <sz val="11"/>
        <color theme="1"/>
        <rFont val="Calibri"/>
        <family val="2"/>
        <scheme val="minor"/>
      </rPr>
      <t xml:space="preserve"> = Profit</t>
    </r>
  </si>
  <si>
    <t xml:space="preserve">        ITEM INVENTORY EXPENSE</t>
  </si>
  <si>
    <r>
      <t xml:space="preserve">1 Do we buy it correctly? </t>
    </r>
    <r>
      <rPr>
        <sz val="11"/>
        <color theme="1"/>
        <rFont val="Calibri"/>
        <family val="2"/>
        <scheme val="minor"/>
      </rPr>
      <t>(Pack Size Issues?)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</si>
</sst>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2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</cellStyleXfs>
  <cellXfs count="10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9" fontId="0" fillId="0" borderId="0" xfId="3" applyFont="1" applyAlignment="1">
      <alignment horizontal="center"/>
    </xf>
    <xf numFmtId="9" fontId="0" fillId="2" borderId="2" xfId="3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3" fillId="0" borderId="0" xfId="0" applyFont="1" applyAlignment="1">
      <alignment horizontal="right"/>
    </xf>
    <xf numFmtId="0" fontId="3" fillId="2" borderId="2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166" fontId="3" fillId="2" borderId="2" xfId="2" applyNumberFormat="1" applyFont="1" applyFill="1" applyBorder="1" applyAlignment="1">
      <alignment horizontal="center"/>
    </xf>
    <xf numFmtId="9" fontId="3" fillId="0" borderId="0" xfId="3" applyFont="1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0" fontId="0" fillId="2" borderId="0" xfId="0" applyFill="1"/>
    <xf numFmtId="167" fontId="10" fillId="0" borderId="0" xfId="1" applyNumberFormat="1" applyFont="1" applyFill="1" applyBorder="1"/>
    <xf numFmtId="0" fontId="11" fillId="0" borderId="0" xfId="0" applyFont="1"/>
    <xf numFmtId="1" fontId="12" fillId="4" borderId="0" xfId="0" applyNumberFormat="1" applyFont="1" applyFill="1"/>
    <xf numFmtId="1" fontId="12" fillId="0" borderId="0" xfId="0" applyNumberFormat="1" applyFont="1"/>
    <xf numFmtId="1" fontId="12" fillId="5" borderId="0" xfId="0" applyNumberFormat="1" applyFont="1" applyFill="1"/>
    <xf numFmtId="1" fontId="13" fillId="6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1" fontId="13" fillId="7" borderId="0" xfId="0" applyNumberFormat="1" applyFont="1" applyFill="1" applyAlignment="1">
      <alignment horizontal="center"/>
    </xf>
    <xf numFmtId="0" fontId="10" fillId="8" borderId="3" xfId="0" applyFont="1" applyFill="1" applyBorder="1"/>
    <xf numFmtId="9" fontId="13" fillId="0" borderId="0" xfId="3" applyFont="1" applyFill="1" applyAlignment="1">
      <alignment horizontal="center"/>
    </xf>
    <xf numFmtId="9" fontId="10" fillId="0" borderId="0" xfId="0" applyNumberFormat="1" applyFont="1"/>
    <xf numFmtId="0" fontId="3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6" fillId="10" borderId="0" xfId="0" applyFont="1" applyFill="1" applyAlignment="1">
      <alignment horizontal="center"/>
    </xf>
    <xf numFmtId="2" fontId="6" fillId="10" borderId="0" xfId="0" applyNumberFormat="1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15" fillId="9" borderId="0" xfId="0" applyFont="1" applyFill="1" applyAlignment="1">
      <alignment horizontal="center"/>
    </xf>
    <xf numFmtId="164" fontId="3" fillId="12" borderId="0" xfId="1" applyNumberFormat="1" applyFont="1" applyFill="1" applyAlignment="1">
      <alignment horizontal="center"/>
    </xf>
    <xf numFmtId="9" fontId="0" fillId="0" borderId="0" xfId="3" applyFont="1"/>
    <xf numFmtId="168" fontId="0" fillId="0" borderId="0" xfId="3" applyNumberFormat="1" applyFont="1"/>
    <xf numFmtId="49" fontId="2" fillId="9" borderId="0" xfId="0" applyNumberFormat="1" applyFont="1" applyFill="1" applyAlignment="1">
      <alignment horizontal="right"/>
    </xf>
    <xf numFmtId="44" fontId="16" fillId="9" borderId="0" xfId="2" applyFont="1" applyFill="1"/>
    <xf numFmtId="49" fontId="0" fillId="9" borderId="0" xfId="0" applyNumberFormat="1" applyFill="1"/>
    <xf numFmtId="49" fontId="2" fillId="9" borderId="1" xfId="0" applyNumberFormat="1" applyFont="1" applyFill="1" applyBorder="1" applyAlignment="1">
      <alignment horizontal="right"/>
    </xf>
    <xf numFmtId="0" fontId="0" fillId="9" borderId="0" xfId="0" applyFill="1"/>
    <xf numFmtId="44" fontId="2" fillId="9" borderId="0" xfId="2" applyFont="1" applyFill="1" applyAlignment="1">
      <alignment horizontal="center"/>
    </xf>
    <xf numFmtId="9" fontId="0" fillId="9" borderId="0" xfId="0" applyNumberFormat="1" applyFill="1" applyAlignment="1">
      <alignment horizontal="center"/>
    </xf>
    <xf numFmtId="44" fontId="0" fillId="9" borderId="0" xfId="2" applyFont="1" applyFill="1" applyAlignment="1">
      <alignment horizontal="center"/>
    </xf>
    <xf numFmtId="164" fontId="3" fillId="9" borderId="0" xfId="1" applyNumberFormat="1" applyFont="1" applyFill="1" applyAlignment="1">
      <alignment horizontal="center"/>
    </xf>
    <xf numFmtId="165" fontId="3" fillId="9" borderId="0" xfId="2" applyNumberFormat="1" applyFont="1" applyFill="1" applyAlignment="1">
      <alignment horizontal="center"/>
    </xf>
    <xf numFmtId="166" fontId="3" fillId="9" borderId="0" xfId="2" applyNumberFormat="1" applyFont="1" applyFill="1" applyAlignment="1">
      <alignment horizontal="center"/>
    </xf>
    <xf numFmtId="166" fontId="7" fillId="9" borderId="0" xfId="2" applyNumberFormat="1" applyFont="1" applyFill="1" applyAlignment="1">
      <alignment horizontal="center"/>
    </xf>
    <xf numFmtId="0" fontId="0" fillId="13" borderId="2" xfId="0" applyFill="1" applyBorder="1"/>
    <xf numFmtId="0" fontId="2" fillId="13" borderId="2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9" fontId="2" fillId="9" borderId="0" xfId="0" applyNumberFormat="1" applyFont="1" applyFill="1" applyAlignment="1">
      <alignment horizontal="center"/>
    </xf>
    <xf numFmtId="166" fontId="7" fillId="2" borderId="2" xfId="2" applyNumberFormat="1" applyFont="1" applyFill="1" applyBorder="1" applyAlignment="1">
      <alignment horizontal="center"/>
    </xf>
    <xf numFmtId="0" fontId="17" fillId="9" borderId="0" xfId="0" applyFont="1" applyFill="1" applyAlignment="1">
      <alignment horizontal="right"/>
    </xf>
    <xf numFmtId="0" fontId="2" fillId="9" borderId="0" xfId="0" applyFont="1" applyFill="1" applyAlignment="1">
      <alignment horizontal="left"/>
    </xf>
    <xf numFmtId="0" fontId="0" fillId="14" borderId="0" xfId="0" applyFill="1"/>
    <xf numFmtId="9" fontId="2" fillId="9" borderId="0" xfId="3" applyFont="1" applyFill="1"/>
    <xf numFmtId="0" fontId="0" fillId="7" borderId="0" xfId="0" applyFill="1"/>
    <xf numFmtId="0" fontId="2" fillId="7" borderId="0" xfId="0" applyFont="1" applyFill="1"/>
    <xf numFmtId="49" fontId="2" fillId="7" borderId="1" xfId="0" applyNumberFormat="1" applyFont="1" applyFill="1" applyBorder="1" applyAlignment="1">
      <alignment horizontal="right"/>
    </xf>
    <xf numFmtId="49" fontId="2" fillId="7" borderId="0" xfId="0" applyNumberFormat="1" applyFont="1" applyFill="1" applyAlignment="1">
      <alignment horizontal="right"/>
    </xf>
    <xf numFmtId="0" fontId="19" fillId="9" borderId="0" xfId="0" applyFont="1" applyFill="1"/>
    <xf numFmtId="0" fontId="19" fillId="15" borderId="0" xfId="0" applyFont="1" applyFill="1"/>
    <xf numFmtId="0" fontId="0" fillId="15" borderId="0" xfId="0" applyFill="1"/>
    <xf numFmtId="0" fontId="19" fillId="15" borderId="1" xfId="0" applyFont="1" applyFill="1" applyBorder="1"/>
    <xf numFmtId="44" fontId="20" fillId="9" borderId="0" xfId="0" applyNumberFormat="1" applyFont="1" applyFill="1"/>
    <xf numFmtId="0" fontId="21" fillId="9" borderId="0" xfId="0" applyFont="1" applyFill="1" applyAlignment="1">
      <alignment vertical="center"/>
    </xf>
    <xf numFmtId="0" fontId="2" fillId="15" borderId="0" xfId="0" applyFont="1" applyFill="1"/>
    <xf numFmtId="13" fontId="0" fillId="9" borderId="0" xfId="0" applyNumberFormat="1" applyFill="1"/>
    <xf numFmtId="166" fontId="7" fillId="14" borderId="0" xfId="2" applyNumberFormat="1" applyFont="1" applyFill="1" applyAlignment="1">
      <alignment horizontal="center"/>
    </xf>
    <xf numFmtId="44" fontId="16" fillId="14" borderId="0" xfId="2" applyFont="1" applyFill="1"/>
    <xf numFmtId="0" fontId="0" fillId="16" borderId="0" xfId="0" applyFill="1"/>
    <xf numFmtId="0" fontId="19" fillId="9" borderId="1" xfId="0" applyFont="1" applyFill="1" applyBorder="1"/>
    <xf numFmtId="0" fontId="2" fillId="9" borderId="0" xfId="0" applyFont="1" applyFill="1"/>
    <xf numFmtId="44" fontId="16" fillId="9" borderId="0" xfId="2" applyFont="1" applyFill="1" applyBorder="1"/>
    <xf numFmtId="10" fontId="16" fillId="9" borderId="0" xfId="3" applyNumberFormat="1" applyFont="1" applyFill="1" applyBorder="1"/>
    <xf numFmtId="9" fontId="2" fillId="9" borderId="0" xfId="3" applyFont="1" applyFill="1" applyBorder="1"/>
    <xf numFmtId="44" fontId="23" fillId="16" borderId="0" xfId="2" applyFont="1" applyFill="1" applyAlignment="1">
      <alignment horizontal="center"/>
    </xf>
    <xf numFmtId="10" fontId="16" fillId="7" borderId="0" xfId="3" applyNumberFormat="1" applyFont="1" applyFill="1"/>
    <xf numFmtId="44" fontId="16" fillId="7" borderId="0" xfId="2" applyFont="1" applyFill="1" applyAlignment="1">
      <alignment horizontal="center"/>
    </xf>
    <xf numFmtId="44" fontId="16" fillId="17" borderId="0" xfId="2" applyFont="1" applyFill="1"/>
  </cellXfs>
  <cellStyles count="6">
    <cellStyle name="Comma" xfId="1" builtinId="3"/>
    <cellStyle name="Currency" xfId="2" builtinId="4"/>
    <cellStyle name="Currency 2" xfId="4" xr:uid="{00000000-0005-0000-0000-000002000000}"/>
    <cellStyle name="Normal" xfId="0" builtinId="0"/>
    <cellStyle name="Normal 2" xfId="5" xr:uid="{00000000-0005-0000-0000-000004000000}"/>
    <cellStyle name="Percent" xfId="3" builtinId="5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66FF66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46746788230424E-2"/>
          <c:y val="1.1672363379191E-2"/>
          <c:w val="0.51470940688626943"/>
          <c:h val="0.9403288074692025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'Profit Performance - BuyGame'!$H$48</c:f>
              <c:strCache>
                <c:ptCount val="1"/>
                <c:pt idx="0">
                  <c:v>Cost of Goods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'Profit Performance - BuyGame'!$I$48</c:f>
              <c:numCache>
                <c:formatCode>_("$"* #,##0.00_);_("$"* \(#,##0.00\);_("$"* "-"??_);_(@_)</c:formatCode>
                <c:ptCount val="1"/>
                <c:pt idx="0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F-4FA5-A34A-0B2E4517977A}"/>
            </c:ext>
          </c:extLst>
        </c:ser>
        <c:ser>
          <c:idx val="2"/>
          <c:order val="1"/>
          <c:tx>
            <c:strRef>
              <c:f>'Profit Performance - BuyGame'!$H$47</c:f>
              <c:strCache>
                <c:ptCount val="1"/>
                <c:pt idx="0">
                  <c:v>Bus Expense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val>
            <c:numRef>
              <c:f>'Profit Performance - BuyGame'!$I$47</c:f>
              <c:numCache>
                <c:formatCode>_("$"* #,##0.00_);_("$"* \(#,##0.00\);_("$"* "-"??_);_(@_)</c:formatCode>
                <c:ptCount val="1"/>
                <c:pt idx="0">
                  <c:v>148.96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F-4FA5-A34A-0B2E4517977A}"/>
            </c:ext>
          </c:extLst>
        </c:ser>
        <c:ser>
          <c:idx val="1"/>
          <c:order val="2"/>
          <c:tx>
            <c:strRef>
              <c:f>'Profit Performance - BuyGame'!$H$46</c:f>
              <c:strCache>
                <c:ptCount val="1"/>
                <c:pt idx="0">
                  <c:v>Inven Expense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val>
            <c:numRef>
              <c:f>'Profit Performance - BuyGame'!$I$46</c:f>
              <c:numCache>
                <c:formatCode>_("$"* #,##0.00_);_("$"* \(#,##0.00\);_("$"* "-"??_);_(@_)</c:formatCode>
                <c:ptCount val="1"/>
                <c:pt idx="0">
                  <c:v>23.520091324200912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F-4FA5-A34A-0B2E4517977A}"/>
            </c:ext>
          </c:extLst>
        </c:ser>
        <c:ser>
          <c:idx val="0"/>
          <c:order val="3"/>
          <c:tx>
            <c:strRef>
              <c:f>'Profit Performance - BuyGame'!$H$45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'Profit Performance - BuyGame'!$I$45</c:f>
              <c:numCache>
                <c:formatCode>_("$"* #,##0.00_);_("$"* \(#,##0.00\);_("$"* "-"??_);_(@_)</c:formatCode>
                <c:ptCount val="1"/>
                <c:pt idx="0">
                  <c:v>51.519908675799087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F-4FA5-A34A-0B2E45179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469184"/>
        <c:axId val="97470720"/>
      </c:barChart>
      <c:catAx>
        <c:axId val="9746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97470720"/>
        <c:crosses val="autoZero"/>
        <c:auto val="1"/>
        <c:lblAlgn val="ctr"/>
        <c:lblOffset val="100"/>
        <c:noMultiLvlLbl val="0"/>
      </c:catAx>
      <c:valAx>
        <c:axId val="9747072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97469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39165074779851"/>
          <c:y val="9.4745126392193846E-2"/>
          <c:w val="0.34252432656444304"/>
          <c:h val="0.3299114829734470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46746788230424E-2"/>
          <c:y val="1.1672363379191E-2"/>
          <c:w val="0.51470940688626943"/>
          <c:h val="0.9605820247722461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'Profit Performance - A Item'!$H$48</c:f>
              <c:strCache>
                <c:ptCount val="1"/>
                <c:pt idx="0">
                  <c:v>Cost of Goods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'Profit Performance - A Item'!$I$48</c:f>
              <c:numCache>
                <c:formatCode>_("$"* #,##0.00_);_("$"* \(#,##0.00\);_("$"* "-"??_);_(@_)</c:formatCode>
                <c:ptCount val="1"/>
                <c:pt idx="0">
                  <c:v>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0-4ED6-A9DF-F338B7713463}"/>
            </c:ext>
          </c:extLst>
        </c:ser>
        <c:ser>
          <c:idx val="2"/>
          <c:order val="1"/>
          <c:tx>
            <c:strRef>
              <c:f>'Profit Performance - A Item'!$H$47</c:f>
              <c:strCache>
                <c:ptCount val="1"/>
                <c:pt idx="0">
                  <c:v>Bus Expense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66"/>
              </a:solidFill>
            </c:spPr>
            <c:extLst>
              <c:ext xmlns:c16="http://schemas.microsoft.com/office/drawing/2014/chart" uri="{C3380CC4-5D6E-409C-BE32-E72D297353CC}">
                <c16:uniqueId val="{00000002-FBB0-4ED6-A9DF-F338B7713463}"/>
              </c:ext>
            </c:extLst>
          </c:dPt>
          <c:val>
            <c:numRef>
              <c:f>'Profit Performance - A Item'!$I$47</c:f>
              <c:numCache>
                <c:formatCode>_("$"* #,##0.00_);_("$"* \(#,##0.00\);_("$"* "-"??_);_(@_)</c:formatCode>
                <c:ptCount val="1"/>
                <c:pt idx="0">
                  <c:v>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B0-4ED6-A9DF-F338B7713463}"/>
            </c:ext>
          </c:extLst>
        </c:ser>
        <c:ser>
          <c:idx val="1"/>
          <c:order val="2"/>
          <c:tx>
            <c:strRef>
              <c:f>'Profit Performance - A Item'!$H$46</c:f>
              <c:strCache>
                <c:ptCount val="1"/>
                <c:pt idx="0">
                  <c:v>Inven Expense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val>
            <c:numRef>
              <c:f>'Profit Performance - A Item'!$I$46</c:f>
              <c:numCache>
                <c:formatCode>_("$"* #,##0.00_);_("$"* \(#,##0.00\);_("$"* "-"??_);_(@_)</c:formatCode>
                <c:ptCount val="1"/>
                <c:pt idx="0">
                  <c:v>253.8747553816047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B0-4ED6-A9DF-F338B7713463}"/>
            </c:ext>
          </c:extLst>
        </c:ser>
        <c:ser>
          <c:idx val="0"/>
          <c:order val="3"/>
          <c:tx>
            <c:strRef>
              <c:f>'Profit Performance - A Item'!$H$45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'Profit Performance - A Item'!$I$45</c:f>
              <c:numCache>
                <c:formatCode>_("$"* #,##0.00_);_("$"* \(#,##0.00\);_("$"* "-"??_);_(@_)</c:formatCode>
                <c:ptCount val="1"/>
                <c:pt idx="0">
                  <c:v>3230.1252446183953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B0-4ED6-A9DF-F338B7713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279808"/>
        <c:axId val="100281344"/>
      </c:barChart>
      <c:catAx>
        <c:axId val="100279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0281344"/>
        <c:crosses val="autoZero"/>
        <c:auto val="1"/>
        <c:lblAlgn val="ctr"/>
        <c:lblOffset val="100"/>
        <c:noMultiLvlLbl val="0"/>
      </c:catAx>
      <c:valAx>
        <c:axId val="100281344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00279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39165074779851"/>
          <c:y val="9.4745126392193901E-2"/>
          <c:w val="0.34252432656444326"/>
          <c:h val="0.3038717029378251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Profiles!$B$8:$N$8</c:f>
              <c:numCache>
                <c:formatCode>0</c:formatCode>
                <c:ptCount val="13"/>
                <c:pt idx="0">
                  <c:v>214.4</c:v>
                </c:pt>
                <c:pt idx="1">
                  <c:v>288.60000000000002</c:v>
                </c:pt>
                <c:pt idx="2">
                  <c:v>379.40000000000009</c:v>
                </c:pt>
                <c:pt idx="3">
                  <c:v>361</c:v>
                </c:pt>
                <c:pt idx="4">
                  <c:v>233.2</c:v>
                </c:pt>
                <c:pt idx="5">
                  <c:v>168.9</c:v>
                </c:pt>
                <c:pt idx="6">
                  <c:v>824.6</c:v>
                </c:pt>
                <c:pt idx="7">
                  <c:v>3891.6</c:v>
                </c:pt>
                <c:pt idx="8">
                  <c:v>1186</c:v>
                </c:pt>
                <c:pt idx="9">
                  <c:v>278.09999999999997</c:v>
                </c:pt>
                <c:pt idx="10">
                  <c:v>370.6</c:v>
                </c:pt>
                <c:pt idx="11">
                  <c:v>201.90000000000003</c:v>
                </c:pt>
                <c:pt idx="12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A-48DE-BAA5-A2BADCA67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64352"/>
        <c:axId val="100165888"/>
      </c:barChart>
      <c:catAx>
        <c:axId val="10016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165888"/>
        <c:crosses val="autoZero"/>
        <c:auto val="1"/>
        <c:lblAlgn val="ctr"/>
        <c:lblOffset val="100"/>
        <c:noMultiLvlLbl val="0"/>
      </c:catAx>
      <c:valAx>
        <c:axId val="1001658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016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</xdr:colOff>
      <xdr:row>0</xdr:row>
      <xdr:rowOff>158750</xdr:rowOff>
    </xdr:from>
    <xdr:to>
      <xdr:col>14</xdr:col>
      <xdr:colOff>119062</xdr:colOff>
      <xdr:row>22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71437</xdr:colOff>
      <xdr:row>0</xdr:row>
      <xdr:rowOff>158750</xdr:rowOff>
    </xdr:from>
    <xdr:to>
      <xdr:col>14</xdr:col>
      <xdr:colOff>119062</xdr:colOff>
      <xdr:row>22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13</xdr:row>
      <xdr:rowOff>66675</xdr:rowOff>
    </xdr:from>
    <xdr:to>
      <xdr:col>15</xdr:col>
      <xdr:colOff>114300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N57"/>
  <sheetViews>
    <sheetView tabSelected="1" zoomScale="120" zoomScaleNormal="120" workbookViewId="0">
      <selection activeCell="F16" sqref="F16"/>
    </sheetView>
  </sheetViews>
  <sheetFormatPr defaultRowHeight="15" x14ac:dyDescent="0.25"/>
  <cols>
    <col min="1" max="1" width="1.28515625" customWidth="1"/>
    <col min="2" max="2" width="14.28515625" customWidth="1"/>
    <col min="3" max="3" width="11.5703125" customWidth="1"/>
    <col min="4" max="4" width="15" customWidth="1"/>
    <col min="5" max="5" width="17" customWidth="1"/>
    <col min="6" max="6" width="15" customWidth="1"/>
    <col min="7" max="7" width="1.7109375" customWidth="1"/>
    <col min="8" max="8" width="18.140625" customWidth="1"/>
    <col min="9" max="9" width="13.85546875" customWidth="1"/>
    <col min="10" max="10" width="1.42578125" customWidth="1"/>
    <col min="11" max="11" width="10.5703125" customWidth="1"/>
  </cols>
  <sheetData>
    <row r="1" spans="1:14" x14ac:dyDescent="0.25">
      <c r="A1" s="83"/>
      <c r="B1" s="87" t="s">
        <v>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42" customHeight="1" x14ac:dyDescent="0.25">
      <c r="A2" s="60"/>
      <c r="B2" s="86" t="s">
        <v>77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5" customHeight="1" x14ac:dyDescent="0.25">
      <c r="A3" s="68"/>
      <c r="B3" s="69" t="s">
        <v>64</v>
      </c>
      <c r="C3" s="69" t="s">
        <v>35</v>
      </c>
      <c r="D3" s="69" t="s">
        <v>65</v>
      </c>
      <c r="E3" s="69" t="s">
        <v>36</v>
      </c>
      <c r="F3" s="69" t="s">
        <v>55</v>
      </c>
      <c r="G3" s="82"/>
      <c r="H3" s="93"/>
      <c r="I3" s="60"/>
      <c r="J3" s="81"/>
      <c r="K3" s="60"/>
      <c r="L3" s="60"/>
      <c r="M3" s="60"/>
      <c r="N3" s="60"/>
    </row>
    <row r="4" spans="1:14" ht="15" customHeight="1" x14ac:dyDescent="0.25">
      <c r="A4" s="60"/>
      <c r="B4" s="70">
        <v>112</v>
      </c>
      <c r="C4" s="61">
        <v>5</v>
      </c>
      <c r="D4" s="71">
        <v>0.2</v>
      </c>
      <c r="E4" s="61">
        <v>2</v>
      </c>
      <c r="F4" s="61">
        <v>7</v>
      </c>
      <c r="G4" s="82"/>
      <c r="H4" s="56"/>
      <c r="I4" s="94"/>
      <c r="J4" s="81"/>
      <c r="K4" s="60"/>
      <c r="L4" s="60"/>
      <c r="M4" s="60"/>
      <c r="N4" s="60"/>
    </row>
    <row r="5" spans="1:14" ht="15" customHeight="1" x14ac:dyDescent="0.25">
      <c r="A5" s="60"/>
      <c r="B5" s="60"/>
      <c r="C5" s="60"/>
      <c r="D5" s="62"/>
      <c r="E5" s="63"/>
      <c r="F5" s="60"/>
      <c r="G5" s="82"/>
      <c r="H5" s="58"/>
      <c r="I5" s="94"/>
      <c r="J5" s="81"/>
      <c r="K5" s="60"/>
      <c r="L5" s="60"/>
      <c r="M5" s="60"/>
      <c r="N5" s="60"/>
    </row>
    <row r="6" spans="1:14" ht="15" customHeight="1" x14ac:dyDescent="0.25">
      <c r="A6" s="19"/>
      <c r="B6" s="18" t="s">
        <v>32</v>
      </c>
      <c r="C6" s="18" t="s">
        <v>30</v>
      </c>
      <c r="D6" s="18" t="s">
        <v>33</v>
      </c>
      <c r="E6" s="18" t="s">
        <v>34</v>
      </c>
      <c r="F6" s="18" t="s">
        <v>31</v>
      </c>
      <c r="G6" s="82"/>
      <c r="H6" s="56"/>
      <c r="I6" s="94"/>
      <c r="J6" s="81"/>
      <c r="K6" s="60"/>
      <c r="L6" s="60"/>
      <c r="M6" s="60"/>
      <c r="N6" s="60"/>
    </row>
    <row r="7" spans="1:14" ht="15" customHeight="1" x14ac:dyDescent="0.25">
      <c r="A7" s="45"/>
      <c r="B7" s="46">
        <v>1</v>
      </c>
      <c r="C7" s="64">
        <f>$B$4/(365/B7)</f>
        <v>0.30684931506849317</v>
      </c>
      <c r="D7" s="65">
        <f>+(((C7/2)+$C$11)*$C$4)*$D$4</f>
        <v>2.3013698630136985</v>
      </c>
      <c r="E7" s="66">
        <f>+(365/B7)*$E$4</f>
        <v>730</v>
      </c>
      <c r="F7" s="67">
        <f>+D7+E7</f>
        <v>732.30136986301375</v>
      </c>
      <c r="G7" s="82"/>
      <c r="H7" s="56"/>
      <c r="I7" s="94"/>
      <c r="J7" s="81"/>
      <c r="K7" s="60"/>
      <c r="L7" s="60"/>
      <c r="M7" s="60"/>
      <c r="N7" s="60"/>
    </row>
    <row r="8" spans="1:14" ht="15" customHeight="1" x14ac:dyDescent="0.25">
      <c r="A8" s="45"/>
      <c r="B8" s="46">
        <v>3</v>
      </c>
      <c r="C8" s="64">
        <f>$B$4/(365/B8)</f>
        <v>0.92054794520547945</v>
      </c>
      <c r="D8" s="65">
        <f>+(((C8/2)+$C$11)*$C$4)*$D$4</f>
        <v>2.6082191780821917</v>
      </c>
      <c r="E8" s="66">
        <f>+(365/B8)*$E$4</f>
        <v>243.33333333333334</v>
      </c>
      <c r="F8" s="67">
        <f>+D8+E8</f>
        <v>245.94155251141552</v>
      </c>
      <c r="G8" s="82"/>
      <c r="H8" s="56"/>
      <c r="I8" s="94"/>
      <c r="J8" s="81"/>
      <c r="K8" s="60"/>
      <c r="L8" s="60"/>
      <c r="M8" s="60"/>
      <c r="N8" s="60"/>
    </row>
    <row r="9" spans="1:14" ht="15" customHeight="1" x14ac:dyDescent="0.25">
      <c r="A9" s="45"/>
      <c r="B9" s="10"/>
      <c r="C9" s="25"/>
      <c r="D9" s="26"/>
      <c r="E9" s="27"/>
      <c r="F9" s="72"/>
      <c r="G9" s="82"/>
      <c r="H9" s="56"/>
      <c r="I9" s="94"/>
      <c r="J9" s="81"/>
      <c r="K9" s="60"/>
      <c r="L9" s="60"/>
      <c r="M9" s="60"/>
      <c r="N9" s="60"/>
    </row>
    <row r="10" spans="1:14" ht="15" customHeight="1" x14ac:dyDescent="0.25">
      <c r="A10" s="45"/>
      <c r="B10" s="46">
        <v>5</v>
      </c>
      <c r="C10" s="64">
        <f>$B$4/(365/B10)</f>
        <v>1.5342465753424657</v>
      </c>
      <c r="D10" s="65">
        <f>+(((C10/2)+$C$11)*$C$4)*$D$4</f>
        <v>2.9150684931506849</v>
      </c>
      <c r="E10" s="66">
        <f>+(365/B10)*$E$4</f>
        <v>146</v>
      </c>
      <c r="F10" s="67">
        <f t="shared" ref="F10:F11" si="0">+D10+E10</f>
        <v>148.9150684931507</v>
      </c>
      <c r="G10" s="82"/>
      <c r="H10" s="56"/>
      <c r="I10" s="94"/>
      <c r="J10" s="81"/>
      <c r="K10" s="60"/>
      <c r="L10" s="60"/>
      <c r="M10" s="60"/>
      <c r="N10" s="60"/>
    </row>
    <row r="11" spans="1:14" ht="15" customHeight="1" x14ac:dyDescent="0.25">
      <c r="A11" s="45"/>
      <c r="B11" s="46">
        <v>7</v>
      </c>
      <c r="C11" s="64">
        <f>$B$4/(365/B11)</f>
        <v>2.1479452054794521</v>
      </c>
      <c r="D11" s="65">
        <f>+(((C11/2)+$C$11)*$C$4)*$D$4</f>
        <v>3.2219178082191782</v>
      </c>
      <c r="E11" s="66">
        <f>+(365/B11)*$E$4</f>
        <v>104.28571428571429</v>
      </c>
      <c r="F11" s="67">
        <f t="shared" si="0"/>
        <v>107.50763209393347</v>
      </c>
      <c r="G11" s="82"/>
      <c r="H11" s="56"/>
      <c r="I11" s="94"/>
      <c r="J11" s="81"/>
      <c r="K11" s="60"/>
      <c r="L11" s="60"/>
      <c r="M11" s="60"/>
      <c r="N11" s="60"/>
    </row>
    <row r="12" spans="1:14" ht="15" customHeight="1" x14ac:dyDescent="0.25">
      <c r="A12" s="21"/>
      <c r="B12" s="10"/>
      <c r="C12" s="25"/>
      <c r="D12" s="26"/>
      <c r="E12" s="27"/>
      <c r="F12" s="72"/>
      <c r="G12" s="82"/>
      <c r="H12" s="56"/>
      <c r="I12" s="94"/>
      <c r="J12" s="81"/>
      <c r="K12" s="60"/>
      <c r="L12" s="60"/>
      <c r="M12" s="60"/>
      <c r="N12" s="60"/>
    </row>
    <row r="13" spans="1:14" ht="15" customHeight="1" x14ac:dyDescent="0.25">
      <c r="A13" s="45"/>
      <c r="B13" s="46">
        <v>14</v>
      </c>
      <c r="C13" s="64">
        <f>$B$4/(365/B13)</f>
        <v>4.2958904109589042</v>
      </c>
      <c r="D13" s="65">
        <f>+(((C13/2)+$C$11)*$C$4)*$D$4</f>
        <v>4.2958904109589042</v>
      </c>
      <c r="E13" s="66">
        <f>+(365/B13)*$E$4</f>
        <v>52.142857142857146</v>
      </c>
      <c r="F13" s="67">
        <f t="shared" ref="F13:F14" si="1">+D13+E13</f>
        <v>56.43874755381605</v>
      </c>
      <c r="G13" s="82"/>
      <c r="H13" s="56"/>
      <c r="I13" s="94"/>
      <c r="J13" s="81"/>
      <c r="K13" s="60"/>
      <c r="L13" s="60"/>
      <c r="M13" s="60"/>
      <c r="N13" s="60"/>
    </row>
    <row r="14" spans="1:14" ht="15" customHeight="1" x14ac:dyDescent="0.25">
      <c r="A14" s="45"/>
      <c r="B14" s="46">
        <v>30</v>
      </c>
      <c r="C14" s="64">
        <f>$B$4/(365/B14)</f>
        <v>9.2054794520547958</v>
      </c>
      <c r="D14" s="65">
        <f>+(((C14/2)+$C$11)*$C$4)*$D$4</f>
        <v>6.7506849315068509</v>
      </c>
      <c r="E14" s="66">
        <f>+(365/B14)*$E$4</f>
        <v>24.333333333333332</v>
      </c>
      <c r="F14" s="67">
        <f t="shared" si="1"/>
        <v>31.084018264840182</v>
      </c>
      <c r="G14" s="82"/>
      <c r="H14" s="56"/>
      <c r="I14" s="94"/>
      <c r="J14" s="81"/>
      <c r="K14" s="60"/>
      <c r="L14" s="60"/>
      <c r="M14" s="60"/>
      <c r="N14" s="60"/>
    </row>
    <row r="15" spans="1:14" ht="15" customHeight="1" x14ac:dyDescent="0.25">
      <c r="A15" s="21"/>
      <c r="B15" s="10"/>
      <c r="C15" s="25"/>
      <c r="D15" s="26"/>
      <c r="E15" s="27"/>
      <c r="F15" s="72"/>
      <c r="G15" s="82"/>
      <c r="H15" s="56"/>
      <c r="I15" s="95"/>
      <c r="J15" s="81"/>
      <c r="K15" s="60"/>
      <c r="L15" s="60"/>
      <c r="M15" s="60"/>
      <c r="N15" s="60"/>
    </row>
    <row r="16" spans="1:14" ht="15" customHeight="1" x14ac:dyDescent="0.25">
      <c r="A16" s="45"/>
      <c r="B16" s="46">
        <v>60</v>
      </c>
      <c r="C16" s="64">
        <f>$B$4/(365/B16)</f>
        <v>18.410958904109592</v>
      </c>
      <c r="D16" s="65">
        <f>+(((C16/2)+$C$11)*$C$4)*$D$4</f>
        <v>11.353424657534248</v>
      </c>
      <c r="E16" s="66">
        <f>+(365/B16)*$E$4</f>
        <v>12.166666666666666</v>
      </c>
      <c r="F16" s="89">
        <f t="shared" ref="F16:F17" si="2">+D16+E16</f>
        <v>23.520091324200912</v>
      </c>
      <c r="G16" s="82"/>
      <c r="H16" s="73"/>
      <c r="I16" s="96"/>
      <c r="J16" s="81"/>
      <c r="K16" s="60"/>
      <c r="L16" s="60"/>
      <c r="M16" s="60"/>
      <c r="N16" s="60"/>
    </row>
    <row r="17" spans="1:14" ht="15" customHeight="1" x14ac:dyDescent="0.25">
      <c r="A17" s="45"/>
      <c r="B17" s="46">
        <v>90</v>
      </c>
      <c r="C17" s="64">
        <f>$B$4/(365/B17)</f>
        <v>27.616438356164384</v>
      </c>
      <c r="D17" s="65">
        <f>+(((C17/2)+$C$11)*$C$4)*$D$4</f>
        <v>15.956164383561646</v>
      </c>
      <c r="E17" s="66">
        <f>+(365/B17)*$E$4</f>
        <v>8.1111111111111107</v>
      </c>
      <c r="F17" s="67">
        <f t="shared" si="2"/>
        <v>24.067275494672757</v>
      </c>
      <c r="G17" s="82"/>
      <c r="H17" s="60"/>
      <c r="I17" s="60"/>
      <c r="J17" s="81"/>
      <c r="K17" s="60"/>
      <c r="L17" s="60"/>
      <c r="M17" s="60"/>
      <c r="N17" s="60"/>
    </row>
    <row r="18" spans="1:14" ht="15" customHeight="1" x14ac:dyDescent="0.25">
      <c r="A18" s="21"/>
      <c r="B18" s="10"/>
      <c r="C18" s="25"/>
      <c r="D18" s="26"/>
      <c r="E18" s="27"/>
      <c r="F18" s="72"/>
      <c r="G18" s="82"/>
      <c r="H18" s="60"/>
      <c r="I18" s="60"/>
      <c r="J18" s="81"/>
      <c r="K18" s="60"/>
      <c r="L18" s="60"/>
      <c r="M18" s="60"/>
      <c r="N18" s="60"/>
    </row>
    <row r="19" spans="1:14" ht="15" customHeight="1" x14ac:dyDescent="0.25">
      <c r="A19" s="45"/>
      <c r="B19" s="46">
        <v>180</v>
      </c>
      <c r="C19" s="64">
        <f>$B$4/(365/B19)</f>
        <v>55.232876712328768</v>
      </c>
      <c r="D19" s="65">
        <f>+(((C19/2)+$C$11)*$C$4)*$D$4</f>
        <v>29.764383561643839</v>
      </c>
      <c r="E19" s="66">
        <f>+(365/B19)*$E$4</f>
        <v>4.0555555555555554</v>
      </c>
      <c r="F19" s="67">
        <f t="shared" ref="F19:F20" si="3">+D19+E19</f>
        <v>33.819939117199397</v>
      </c>
      <c r="G19" s="82"/>
      <c r="H19" s="60"/>
      <c r="I19" s="60"/>
      <c r="J19" s="81"/>
      <c r="K19" s="60"/>
      <c r="L19" s="60"/>
      <c r="M19" s="60"/>
      <c r="N19" s="60"/>
    </row>
    <row r="20" spans="1:14" ht="15" customHeight="1" x14ac:dyDescent="0.25">
      <c r="A20" s="45"/>
      <c r="B20" s="46">
        <v>365</v>
      </c>
      <c r="C20" s="64">
        <f>$B$4/(365/B20)</f>
        <v>112</v>
      </c>
      <c r="D20" s="65">
        <f>+(((C20/2)+$C$11)*$C$4)*$D$4</f>
        <v>58.147945205479452</v>
      </c>
      <c r="E20" s="66">
        <f>+(365/B20)*$E$4</f>
        <v>2</v>
      </c>
      <c r="F20" s="67">
        <f t="shared" si="3"/>
        <v>60.147945205479452</v>
      </c>
      <c r="G20" s="82"/>
      <c r="H20" s="60"/>
      <c r="I20" s="60"/>
      <c r="J20" s="81"/>
      <c r="K20" s="60"/>
      <c r="L20" s="60"/>
      <c r="M20" s="60"/>
      <c r="N20" s="60"/>
    </row>
    <row r="21" spans="1:14" ht="15" customHeight="1" x14ac:dyDescent="0.25">
      <c r="A21" s="4"/>
      <c r="B21" s="13"/>
      <c r="C21" s="13"/>
      <c r="D21" s="13"/>
      <c r="E21" s="13"/>
      <c r="F21" s="13"/>
      <c r="G21" s="84"/>
      <c r="H21" s="60"/>
      <c r="I21" s="60"/>
      <c r="J21" s="92"/>
      <c r="K21" s="60"/>
      <c r="L21" s="60"/>
      <c r="M21" s="60"/>
      <c r="N21" s="60"/>
    </row>
    <row r="22" spans="1:14" ht="15" customHeight="1" x14ac:dyDescent="0.25">
      <c r="A22" s="60"/>
      <c r="B22" s="47"/>
      <c r="C22" s="47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x14ac:dyDescent="0.25">
      <c r="A23" s="60"/>
      <c r="B23" s="60"/>
      <c r="C23" s="74"/>
      <c r="D23" s="60"/>
      <c r="E23" s="60"/>
      <c r="F23" s="60"/>
      <c r="G23" s="60"/>
      <c r="H23" s="88"/>
      <c r="I23" s="60"/>
      <c r="J23" s="60"/>
      <c r="K23" s="60"/>
      <c r="L23" s="60"/>
      <c r="M23" s="60"/>
      <c r="N23" s="60"/>
    </row>
    <row r="24" spans="1:14" ht="6" customHeight="1" x14ac:dyDescent="0.25">
      <c r="A24" s="60"/>
      <c r="B24" s="60"/>
      <c r="C24" s="47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x14ac:dyDescent="0.25">
      <c r="A25" s="60"/>
      <c r="B25" s="60"/>
      <c r="C25" s="74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 ht="5.25" customHeight="1" x14ac:dyDescent="0.25">
      <c r="A26" s="60"/>
      <c r="B26" s="47"/>
      <c r="C26" s="47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4" x14ac:dyDescent="0.25">
      <c r="A27" s="60"/>
      <c r="B27" s="60"/>
      <c r="C27" s="74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14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4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4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4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4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4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  <row r="44" spans="1:14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1:14" x14ac:dyDescent="0.25">
      <c r="A45" s="60"/>
      <c r="B45" s="60"/>
      <c r="C45" s="60"/>
      <c r="D45" s="60"/>
      <c r="E45" s="60"/>
      <c r="F45" s="60"/>
      <c r="G45" s="60"/>
      <c r="H45" s="60" t="s">
        <v>57</v>
      </c>
      <c r="I45" s="85">
        <f>+I14</f>
        <v>0</v>
      </c>
      <c r="J45" s="60"/>
      <c r="K45" s="60"/>
      <c r="L45" s="60"/>
      <c r="M45" s="60"/>
    </row>
    <row r="46" spans="1:14" x14ac:dyDescent="0.25">
      <c r="A46" s="60"/>
      <c r="B46" s="60"/>
      <c r="C46" s="60"/>
      <c r="D46" s="60"/>
      <c r="E46" s="60"/>
      <c r="F46" s="60"/>
      <c r="G46" s="60"/>
      <c r="H46" s="60" t="s">
        <v>67</v>
      </c>
      <c r="I46" s="85">
        <f>+I10</f>
        <v>0</v>
      </c>
      <c r="J46" s="60"/>
      <c r="K46" s="60"/>
      <c r="L46" s="60"/>
      <c r="M46" s="60"/>
    </row>
    <row r="47" spans="1:14" x14ac:dyDescent="0.25">
      <c r="A47" s="60"/>
      <c r="B47" s="60"/>
      <c r="C47" s="60"/>
      <c r="D47" s="60"/>
      <c r="E47" s="60"/>
      <c r="F47" s="60"/>
      <c r="G47" s="60"/>
      <c r="H47" s="60" t="s">
        <v>66</v>
      </c>
      <c r="I47" s="85">
        <f>+I11</f>
        <v>0</v>
      </c>
      <c r="J47" s="60"/>
      <c r="K47" s="60"/>
      <c r="L47" s="60"/>
      <c r="M47" s="60"/>
    </row>
    <row r="48" spans="1:14" x14ac:dyDescent="0.25">
      <c r="A48" s="60"/>
      <c r="B48" s="60"/>
      <c r="C48" s="60"/>
      <c r="D48" s="60"/>
      <c r="E48" s="60"/>
      <c r="F48" s="60"/>
      <c r="G48" s="60"/>
      <c r="H48" s="60" t="s">
        <v>68</v>
      </c>
      <c r="I48" s="85">
        <f>+I6</f>
        <v>0</v>
      </c>
      <c r="J48" s="60"/>
      <c r="K48" s="60"/>
      <c r="L48" s="60"/>
      <c r="M48" s="60"/>
    </row>
    <row r="49" spans="1:13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</row>
    <row r="50" spans="1:13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</row>
    <row r="53" spans="1:13" x14ac:dyDescent="0.25">
      <c r="C53">
        <v>44</v>
      </c>
      <c r="D53">
        <v>44</v>
      </c>
      <c r="E53">
        <f>+C53/D53</f>
        <v>1</v>
      </c>
      <c r="F53">
        <f>44/88</f>
        <v>0.5</v>
      </c>
    </row>
    <row r="54" spans="1:13" x14ac:dyDescent="0.25">
      <c r="C54">
        <v>44</v>
      </c>
      <c r="D54">
        <v>66</v>
      </c>
      <c r="E54" s="54">
        <f>(D54/C54)-1</f>
        <v>0.5</v>
      </c>
      <c r="F54" s="54">
        <v>0.02</v>
      </c>
    </row>
    <row r="55" spans="1:13" x14ac:dyDescent="0.25">
      <c r="C55">
        <v>44</v>
      </c>
      <c r="D55">
        <v>88</v>
      </c>
      <c r="E55" s="54">
        <f>(D55/C55)-1</f>
        <v>1</v>
      </c>
    </row>
    <row r="56" spans="1:13" x14ac:dyDescent="0.25">
      <c r="C56">
        <v>44</v>
      </c>
      <c r="D56">
        <v>132</v>
      </c>
      <c r="E56" s="54">
        <f>(D56/C56)-1</f>
        <v>2</v>
      </c>
    </row>
    <row r="57" spans="1:13" x14ac:dyDescent="0.25">
      <c r="C57">
        <v>44</v>
      </c>
      <c r="F57" s="55">
        <v>5.0000000000000001E-3</v>
      </c>
      <c r="H57">
        <f>44*1.61</f>
        <v>70.84</v>
      </c>
    </row>
  </sheetData>
  <conditionalFormatting sqref="I16">
    <cfRule type="cellIs" dxfId="2" priority="1" operator="greaterThan">
      <formula>0</formula>
    </cfRule>
  </conditionalFormatting>
  <dataValidations count="3">
    <dataValidation type="list" allowBlank="1" showInputMessage="1" showErrorMessage="1" sqref="F4" xr:uid="{00000000-0002-0000-0000-000000000000}">
      <formula1>"7.00, 7.07, 7.14, 7.21, 7.28"</formula1>
    </dataValidation>
    <dataValidation type="list" allowBlank="1" showInputMessage="1" showErrorMessage="1" sqref="C4" xr:uid="{00000000-0002-0000-0000-000001000000}">
      <formula1>"5.00, 4.875, 4.75, 4.625"</formula1>
    </dataValidation>
    <dataValidation type="list" allowBlank="1" showInputMessage="1" showErrorMessage="1" sqref="I10" xr:uid="{00000000-0002-0000-0000-000002000000}">
      <formula1>$F$7:$F$20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7"/>
  <sheetViews>
    <sheetView zoomScale="120" zoomScaleNormal="120" workbookViewId="0">
      <selection activeCell="C4" sqref="C4"/>
    </sheetView>
  </sheetViews>
  <sheetFormatPr defaultRowHeight="15" x14ac:dyDescent="0.25"/>
  <cols>
    <col min="1" max="1" width="1.28515625" customWidth="1"/>
    <col min="2" max="2" width="14.28515625" customWidth="1"/>
    <col min="3" max="3" width="11.5703125" customWidth="1"/>
    <col min="4" max="4" width="15" customWidth="1"/>
    <col min="5" max="5" width="17" customWidth="1"/>
    <col min="6" max="6" width="15" customWidth="1"/>
    <col min="7" max="7" width="1.7109375" customWidth="1"/>
    <col min="8" max="8" width="18.140625" customWidth="1"/>
    <col min="9" max="9" width="13.85546875" customWidth="1"/>
    <col min="10" max="10" width="1.42578125" customWidth="1"/>
    <col min="11" max="11" width="10.5703125" customWidth="1"/>
  </cols>
  <sheetData>
    <row r="1" spans="1:14" x14ac:dyDescent="0.25">
      <c r="A1" s="83"/>
      <c r="B1" s="87" t="s">
        <v>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42" customHeight="1" x14ac:dyDescent="0.25">
      <c r="A2" s="60"/>
      <c r="B2" s="86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5" customHeight="1" x14ac:dyDescent="0.25">
      <c r="A3" s="68"/>
      <c r="B3" s="69" t="s">
        <v>64</v>
      </c>
      <c r="C3" s="69" t="s">
        <v>35</v>
      </c>
      <c r="D3" s="69" t="s">
        <v>65</v>
      </c>
      <c r="E3" s="69" t="s">
        <v>36</v>
      </c>
      <c r="F3" s="69" t="s">
        <v>55</v>
      </c>
      <c r="G3" s="82"/>
      <c r="H3" s="78" t="s">
        <v>63</v>
      </c>
      <c r="I3" s="77"/>
      <c r="J3" s="82"/>
      <c r="K3" s="60"/>
      <c r="L3" s="60"/>
      <c r="M3" s="60"/>
      <c r="N3" s="60"/>
    </row>
    <row r="4" spans="1:14" ht="15" customHeight="1" x14ac:dyDescent="0.25">
      <c r="A4" s="60"/>
      <c r="B4" s="70">
        <v>112</v>
      </c>
      <c r="C4" s="99">
        <v>5</v>
      </c>
      <c r="D4" s="71">
        <v>0.2</v>
      </c>
      <c r="E4" s="61">
        <v>2</v>
      </c>
      <c r="F4" s="97">
        <v>7</v>
      </c>
      <c r="G4" s="82"/>
      <c r="H4" s="56" t="s">
        <v>62</v>
      </c>
      <c r="I4" s="57">
        <f>+B4*F4</f>
        <v>784</v>
      </c>
      <c r="J4" s="82"/>
      <c r="K4" s="60"/>
      <c r="L4" s="60"/>
      <c r="M4" s="60"/>
      <c r="N4" s="60"/>
    </row>
    <row r="5" spans="1:14" ht="15" customHeight="1" x14ac:dyDescent="0.25">
      <c r="A5" s="60"/>
      <c r="B5" s="60"/>
      <c r="C5" s="60"/>
      <c r="D5" s="62"/>
      <c r="E5" s="63"/>
      <c r="F5" s="60"/>
      <c r="G5" s="82"/>
      <c r="H5" s="58"/>
      <c r="I5" s="57"/>
      <c r="J5" s="82"/>
      <c r="K5" s="60"/>
      <c r="L5" s="60"/>
      <c r="M5" s="60"/>
      <c r="N5" s="60"/>
    </row>
    <row r="6" spans="1:14" ht="15" customHeight="1" x14ac:dyDescent="0.25">
      <c r="A6" s="19"/>
      <c r="B6" s="18" t="s">
        <v>32</v>
      </c>
      <c r="C6" s="18" t="s">
        <v>30</v>
      </c>
      <c r="D6" s="18" t="s">
        <v>33</v>
      </c>
      <c r="E6" s="18" t="s">
        <v>34</v>
      </c>
      <c r="F6" s="18" t="s">
        <v>31</v>
      </c>
      <c r="G6" s="82"/>
      <c r="H6" s="56" t="s">
        <v>60</v>
      </c>
      <c r="I6" s="57">
        <f>+B4*C4</f>
        <v>560</v>
      </c>
      <c r="J6" s="82"/>
      <c r="K6" s="60"/>
      <c r="L6" s="60"/>
      <c r="M6" s="60"/>
      <c r="N6" s="60"/>
    </row>
    <row r="7" spans="1:14" ht="15" customHeight="1" x14ac:dyDescent="0.25">
      <c r="A7" s="45"/>
      <c r="B7" s="46">
        <v>1</v>
      </c>
      <c r="C7" s="64">
        <f>$B$4/(365/B7)</f>
        <v>0.30684931506849317</v>
      </c>
      <c r="D7" s="65">
        <f>+(((C7/2)+$C$11)*$C$4)*$D$4</f>
        <v>2.3013698630136985</v>
      </c>
      <c r="E7" s="66">
        <f>+(365/B7)*$E$4</f>
        <v>730</v>
      </c>
      <c r="F7" s="67">
        <f>+D7+E7</f>
        <v>732.30136986301375</v>
      </c>
      <c r="G7" s="82"/>
      <c r="H7" s="56"/>
      <c r="I7" s="57"/>
      <c r="J7" s="82"/>
      <c r="K7" s="60"/>
      <c r="L7" s="60"/>
      <c r="M7" s="60"/>
      <c r="N7" s="60"/>
    </row>
    <row r="8" spans="1:14" ht="15" customHeight="1" x14ac:dyDescent="0.25">
      <c r="A8" s="45"/>
      <c r="B8" s="46">
        <v>3</v>
      </c>
      <c r="C8" s="64">
        <f>$B$4/(365/B8)</f>
        <v>0.92054794520547945</v>
      </c>
      <c r="D8" s="65">
        <f>+(((C8/2)+$C$11)*$C$4)*$D$4</f>
        <v>2.6082191780821917</v>
      </c>
      <c r="E8" s="66">
        <f>+(365/B8)*$E$4</f>
        <v>243.33333333333334</v>
      </c>
      <c r="F8" s="67">
        <f>+D8+E8</f>
        <v>245.94155251141552</v>
      </c>
      <c r="G8" s="82"/>
      <c r="H8" s="79" t="s">
        <v>59</v>
      </c>
      <c r="I8" s="57">
        <f>+I4-I6</f>
        <v>224</v>
      </c>
      <c r="J8" s="82"/>
      <c r="K8" s="60"/>
      <c r="L8" s="60"/>
      <c r="M8" s="60"/>
      <c r="N8" s="60"/>
    </row>
    <row r="9" spans="1:14" ht="15" customHeight="1" x14ac:dyDescent="0.25">
      <c r="A9" s="45"/>
      <c r="B9" s="10"/>
      <c r="C9" s="25"/>
      <c r="D9" s="26"/>
      <c r="E9" s="27"/>
      <c r="F9" s="72"/>
      <c r="G9" s="82"/>
      <c r="H9" s="56"/>
      <c r="I9" s="57"/>
      <c r="J9" s="82"/>
      <c r="K9" s="60"/>
      <c r="L9" s="60"/>
      <c r="M9" s="60"/>
      <c r="N9" s="60"/>
    </row>
    <row r="10" spans="1:14" ht="15" customHeight="1" x14ac:dyDescent="0.25">
      <c r="A10" s="45"/>
      <c r="B10" s="46">
        <v>5</v>
      </c>
      <c r="C10" s="64">
        <f>$B$4/(365/B10)</f>
        <v>1.5342465753424657</v>
      </c>
      <c r="D10" s="65">
        <f>+(((C10/2)+$C$11)*$C$4)*$D$4</f>
        <v>2.9150684931506849</v>
      </c>
      <c r="E10" s="66">
        <f>+(365/B10)*$E$4</f>
        <v>146</v>
      </c>
      <c r="F10" s="67">
        <f t="shared" ref="F10:F11" si="0">+D10+E10</f>
        <v>148.9150684931507</v>
      </c>
      <c r="G10" s="82"/>
      <c r="H10" s="56" t="s">
        <v>56</v>
      </c>
      <c r="I10" s="90">
        <v>23.520091324200912</v>
      </c>
      <c r="J10" s="82"/>
      <c r="K10" s="60"/>
      <c r="L10" s="60"/>
      <c r="M10" s="60"/>
      <c r="N10" s="60"/>
    </row>
    <row r="11" spans="1:14" ht="15" customHeight="1" x14ac:dyDescent="0.25">
      <c r="A11" s="45"/>
      <c r="B11" s="46">
        <v>7</v>
      </c>
      <c r="C11" s="64">
        <f>$B$4/(365/B11)</f>
        <v>2.1479452054794521</v>
      </c>
      <c r="D11" s="65">
        <f>+(((C11/2)+$C$11)*$C$4)*$D$4</f>
        <v>3.2219178082191782</v>
      </c>
      <c r="E11" s="66">
        <f>+(365/B11)*$E$4</f>
        <v>104.28571428571429</v>
      </c>
      <c r="F11" s="67">
        <f t="shared" si="0"/>
        <v>107.50763209393347</v>
      </c>
      <c r="G11" s="82"/>
      <c r="H11" s="56" t="s">
        <v>70</v>
      </c>
      <c r="I11" s="57">
        <f>0.19*I4</f>
        <v>148.96</v>
      </c>
      <c r="J11" s="82"/>
      <c r="K11" s="60"/>
      <c r="L11" s="60"/>
      <c r="M11" s="60"/>
      <c r="N11" s="60"/>
    </row>
    <row r="12" spans="1:14" ht="15" customHeight="1" x14ac:dyDescent="0.25">
      <c r="A12" s="21"/>
      <c r="B12" s="10"/>
      <c r="C12" s="25"/>
      <c r="D12" s="26"/>
      <c r="E12" s="27"/>
      <c r="F12" s="72"/>
      <c r="G12" s="82"/>
      <c r="H12" s="59" t="s">
        <v>61</v>
      </c>
      <c r="I12" s="57">
        <f>SUM(I10:I11)</f>
        <v>172.48009132420091</v>
      </c>
      <c r="J12" s="82"/>
      <c r="K12" s="60"/>
      <c r="L12" s="60"/>
      <c r="M12" s="60"/>
      <c r="N12" s="60"/>
    </row>
    <row r="13" spans="1:14" ht="15" customHeight="1" x14ac:dyDescent="0.25">
      <c r="A13" s="45"/>
      <c r="B13" s="46">
        <v>14</v>
      </c>
      <c r="C13" s="64">
        <f>$B$4/(365/B13)</f>
        <v>4.2958904109589042</v>
      </c>
      <c r="D13" s="65">
        <f>+(((C13/2)+$C$11)*$C$4)*$D$4</f>
        <v>4.2958904109589042</v>
      </c>
      <c r="E13" s="66">
        <f>+(365/B13)*$E$4</f>
        <v>52.142857142857146</v>
      </c>
      <c r="F13" s="67">
        <f t="shared" ref="F13:F14" si="1">+D13+E13</f>
        <v>56.43874755381605</v>
      </c>
      <c r="G13" s="82"/>
      <c r="H13" s="56"/>
      <c r="I13" s="57"/>
      <c r="J13" s="82"/>
      <c r="K13" s="60"/>
      <c r="L13" s="60"/>
      <c r="M13" s="60"/>
      <c r="N13" s="60"/>
    </row>
    <row r="14" spans="1:14" ht="15" customHeight="1" x14ac:dyDescent="0.25">
      <c r="A14" s="45"/>
      <c r="B14" s="46">
        <v>30</v>
      </c>
      <c r="C14" s="64">
        <f>$B$4/(365/B14)</f>
        <v>9.2054794520547958</v>
      </c>
      <c r="D14" s="65">
        <f>+(((C14/2)+$C$11)*$C$4)*$D$4</f>
        <v>6.7506849315068509</v>
      </c>
      <c r="E14" s="66">
        <f>+(365/B14)*$E$4</f>
        <v>24.333333333333332</v>
      </c>
      <c r="F14" s="67">
        <f t="shared" si="1"/>
        <v>31.084018264840182</v>
      </c>
      <c r="G14" s="82"/>
      <c r="H14" s="80" t="s">
        <v>76</v>
      </c>
      <c r="I14" s="100">
        <f>+I8-I12</f>
        <v>51.519908675799087</v>
      </c>
      <c r="J14" s="82"/>
      <c r="K14" s="60"/>
      <c r="L14" s="60"/>
      <c r="M14" s="60"/>
      <c r="N14" s="60"/>
    </row>
    <row r="15" spans="1:14" ht="15" customHeight="1" x14ac:dyDescent="0.25">
      <c r="A15" s="21"/>
      <c r="B15" s="10"/>
      <c r="C15" s="25"/>
      <c r="D15" s="26"/>
      <c r="E15" s="27"/>
      <c r="F15" s="72"/>
      <c r="G15" s="82"/>
      <c r="H15" s="80" t="s">
        <v>58</v>
      </c>
      <c r="I15" s="98">
        <f>+I14/I4</f>
        <v>6.5714169229335567E-2</v>
      </c>
      <c r="J15" s="82"/>
      <c r="K15" s="60"/>
      <c r="L15" s="60"/>
      <c r="M15" s="60"/>
      <c r="N15" s="60"/>
    </row>
    <row r="16" spans="1:14" ht="15" customHeight="1" x14ac:dyDescent="0.25">
      <c r="A16" s="45"/>
      <c r="B16" s="46">
        <v>60</v>
      </c>
      <c r="C16" s="64">
        <f>$B$4/(365/B16)</f>
        <v>18.410958904109592</v>
      </c>
      <c r="D16" s="65">
        <f>+(((C16/2)+$C$11)*$C$4)*$D$4</f>
        <v>11.353424657534248</v>
      </c>
      <c r="E16" s="66">
        <f>+(365/B16)*$E$4</f>
        <v>12.166666666666666</v>
      </c>
      <c r="F16" s="89">
        <f t="shared" ref="F16:F17" si="2">+D16+E16</f>
        <v>23.520091324200912</v>
      </c>
      <c r="G16" s="82"/>
      <c r="H16" s="88"/>
      <c r="I16" s="88"/>
      <c r="J16" s="82"/>
      <c r="K16" s="60"/>
      <c r="L16" s="60"/>
      <c r="M16" s="60"/>
      <c r="N16" s="60"/>
    </row>
    <row r="17" spans="1:14" ht="15" customHeight="1" x14ac:dyDescent="0.25">
      <c r="A17" s="45"/>
      <c r="B17" s="46">
        <v>90</v>
      </c>
      <c r="C17" s="64">
        <f>$B$4/(365/B17)</f>
        <v>27.616438356164384</v>
      </c>
      <c r="D17" s="65">
        <f>+(((C17/2)+$C$11)*$C$4)*$D$4</f>
        <v>15.956164383561646</v>
      </c>
      <c r="E17" s="66">
        <f>+(365/B17)*$E$4</f>
        <v>8.1111111111111107</v>
      </c>
      <c r="F17" s="67">
        <f t="shared" si="2"/>
        <v>24.067275494672757</v>
      </c>
      <c r="G17" s="82"/>
      <c r="H17" s="73" t="s">
        <v>71</v>
      </c>
      <c r="I17" s="76">
        <f>+(I14/51.52)-1</f>
        <v>-1.7725970674620228E-6</v>
      </c>
      <c r="J17" s="82"/>
      <c r="K17" s="60"/>
      <c r="L17" s="60"/>
      <c r="M17" s="60"/>
      <c r="N17" s="60"/>
    </row>
    <row r="18" spans="1:14" ht="15" customHeight="1" x14ac:dyDescent="0.25">
      <c r="A18" s="21"/>
      <c r="B18" s="10"/>
      <c r="C18" s="25"/>
      <c r="D18" s="26"/>
      <c r="E18" s="27"/>
      <c r="F18" s="72"/>
      <c r="G18" s="82"/>
      <c r="H18" s="60"/>
      <c r="I18" s="60"/>
      <c r="J18" s="82"/>
      <c r="K18" s="60"/>
      <c r="L18" s="60"/>
      <c r="M18" s="60"/>
      <c r="N18" s="60"/>
    </row>
    <row r="19" spans="1:14" ht="15" customHeight="1" x14ac:dyDescent="0.25">
      <c r="A19" s="45"/>
      <c r="B19" s="46">
        <v>180</v>
      </c>
      <c r="C19" s="64">
        <f>$B$4/(365/B19)</f>
        <v>55.232876712328768</v>
      </c>
      <c r="D19" s="65">
        <f>+(((C19/2)+$C$11)*$C$4)*$D$4</f>
        <v>29.764383561643839</v>
      </c>
      <c r="E19" s="66">
        <f>+(365/B19)*$E$4</f>
        <v>4.0555555555555554</v>
      </c>
      <c r="F19" s="67">
        <f t="shared" ref="F19:F20" si="3">+D19+E19</f>
        <v>33.819939117199397</v>
      </c>
      <c r="G19" s="82"/>
      <c r="H19" s="60"/>
      <c r="I19" s="60" t="s">
        <v>7</v>
      </c>
      <c r="J19" s="82"/>
      <c r="K19" s="60"/>
      <c r="L19" s="60"/>
      <c r="M19" s="60"/>
      <c r="N19" s="60"/>
    </row>
    <row r="20" spans="1:14" ht="15" customHeight="1" x14ac:dyDescent="0.25">
      <c r="A20" s="45"/>
      <c r="B20" s="46">
        <v>365</v>
      </c>
      <c r="C20" s="64">
        <f>$B$4/(365/B20)</f>
        <v>112</v>
      </c>
      <c r="D20" s="65">
        <f>+(((C20/2)+$C$11)*$C$4)*$D$4</f>
        <v>58.147945205479452</v>
      </c>
      <c r="E20" s="66">
        <f>+(365/B20)*$E$4</f>
        <v>2</v>
      </c>
      <c r="F20" s="67">
        <f t="shared" si="3"/>
        <v>60.147945205479452</v>
      </c>
      <c r="G20" s="82"/>
      <c r="H20" s="60"/>
      <c r="I20" s="60"/>
      <c r="J20" s="82"/>
      <c r="K20" s="60"/>
      <c r="L20" s="60"/>
      <c r="M20" s="60"/>
      <c r="N20" s="60"/>
    </row>
    <row r="21" spans="1:14" ht="15" customHeight="1" x14ac:dyDescent="0.25">
      <c r="A21" s="4"/>
      <c r="B21" s="13"/>
      <c r="C21" s="13"/>
      <c r="D21" s="13"/>
      <c r="E21" s="13"/>
      <c r="F21" s="13"/>
      <c r="G21" s="84"/>
      <c r="H21" s="60"/>
      <c r="I21" s="60"/>
      <c r="J21" s="84"/>
      <c r="K21" s="60"/>
      <c r="L21" s="60"/>
      <c r="M21" s="60"/>
      <c r="N21" s="60"/>
    </row>
    <row r="22" spans="1:14" ht="15" customHeight="1" x14ac:dyDescent="0.25">
      <c r="A22" s="60"/>
      <c r="B22" s="47"/>
      <c r="C22" s="47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x14ac:dyDescent="0.25">
      <c r="A23" s="60" t="s">
        <v>7</v>
      </c>
      <c r="B23" s="75"/>
      <c r="C23" s="74" t="s">
        <v>78</v>
      </c>
      <c r="D23" s="60"/>
      <c r="E23" s="60"/>
      <c r="F23" s="60"/>
      <c r="G23" s="60"/>
      <c r="H23" s="88"/>
      <c r="I23" s="60"/>
      <c r="J23" s="60"/>
      <c r="K23" s="60"/>
      <c r="L23" s="60"/>
      <c r="M23" s="60"/>
      <c r="N23" s="60"/>
    </row>
    <row r="24" spans="1:14" ht="6" customHeight="1" x14ac:dyDescent="0.25">
      <c r="A24" s="60"/>
      <c r="B24" s="60"/>
      <c r="C24" s="47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x14ac:dyDescent="0.25">
      <c r="A25" s="60"/>
      <c r="B25" s="77"/>
      <c r="C25" s="74" t="s">
        <v>73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 ht="5.25" customHeight="1" x14ac:dyDescent="0.25">
      <c r="A26" s="60"/>
      <c r="B26" s="47"/>
      <c r="C26" s="47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4" x14ac:dyDescent="0.25">
      <c r="A27" s="60"/>
      <c r="B27" s="91"/>
      <c r="C27" s="74" t="s">
        <v>74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14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4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4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4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4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4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  <row r="44" spans="1:14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1:14" x14ac:dyDescent="0.25">
      <c r="A45" s="60"/>
      <c r="B45" s="60"/>
      <c r="C45" s="60"/>
      <c r="D45" s="60"/>
      <c r="E45" s="60"/>
      <c r="F45" s="60"/>
      <c r="G45" s="60"/>
      <c r="H45" s="60" t="s">
        <v>57</v>
      </c>
      <c r="I45" s="85">
        <f>+I14</f>
        <v>51.519908675799087</v>
      </c>
      <c r="J45" s="60"/>
      <c r="K45" s="60"/>
      <c r="L45" s="60"/>
      <c r="M45" s="60"/>
    </row>
    <row r="46" spans="1:14" x14ac:dyDescent="0.25">
      <c r="A46" s="60"/>
      <c r="B46" s="60"/>
      <c r="C46" s="60"/>
      <c r="D46" s="60"/>
      <c r="E46" s="60"/>
      <c r="F46" s="60"/>
      <c r="G46" s="60"/>
      <c r="H46" s="60" t="s">
        <v>67</v>
      </c>
      <c r="I46" s="85">
        <f>+I10</f>
        <v>23.520091324200912</v>
      </c>
      <c r="J46" s="60"/>
      <c r="K46" s="60"/>
      <c r="L46" s="60"/>
      <c r="M46" s="60"/>
    </row>
    <row r="47" spans="1:14" x14ac:dyDescent="0.25">
      <c r="A47" s="60"/>
      <c r="B47" s="60"/>
      <c r="C47" s="60"/>
      <c r="D47" s="60"/>
      <c r="E47" s="60"/>
      <c r="F47" s="60"/>
      <c r="G47" s="60"/>
      <c r="H47" s="60" t="s">
        <v>66</v>
      </c>
      <c r="I47" s="85">
        <f>+I11</f>
        <v>148.96</v>
      </c>
      <c r="J47" s="60"/>
      <c r="K47" s="60"/>
      <c r="L47" s="60"/>
      <c r="M47" s="60"/>
    </row>
    <row r="48" spans="1:14" x14ac:dyDescent="0.25">
      <c r="A48" s="60"/>
      <c r="B48" s="60"/>
      <c r="C48" s="60"/>
      <c r="D48" s="60"/>
      <c r="E48" s="60"/>
      <c r="F48" s="60"/>
      <c r="G48" s="60"/>
      <c r="H48" s="60" t="s">
        <v>68</v>
      </c>
      <c r="I48" s="85">
        <f>+I6</f>
        <v>560</v>
      </c>
      <c r="J48" s="60"/>
      <c r="K48" s="60"/>
      <c r="L48" s="60"/>
      <c r="M48" s="60"/>
    </row>
    <row r="49" spans="1:13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</row>
    <row r="50" spans="1:13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</row>
    <row r="53" spans="1:13" x14ac:dyDescent="0.25">
      <c r="C53">
        <v>44</v>
      </c>
      <c r="D53">
        <v>44</v>
      </c>
      <c r="E53">
        <f>+C53/D53</f>
        <v>1</v>
      </c>
      <c r="F53">
        <f>44/88</f>
        <v>0.5</v>
      </c>
    </row>
    <row r="54" spans="1:13" x14ac:dyDescent="0.25">
      <c r="C54">
        <v>44</v>
      </c>
      <c r="D54">
        <v>66</v>
      </c>
      <c r="E54" s="54">
        <f>(D54/C54)-1</f>
        <v>0.5</v>
      </c>
      <c r="F54" s="54">
        <v>0.02</v>
      </c>
    </row>
    <row r="55" spans="1:13" x14ac:dyDescent="0.25">
      <c r="C55">
        <v>44</v>
      </c>
      <c r="D55">
        <v>88</v>
      </c>
      <c r="E55" s="54">
        <f>(D55/C55)-1</f>
        <v>1</v>
      </c>
    </row>
    <row r="56" spans="1:13" x14ac:dyDescent="0.25">
      <c r="C56">
        <v>44</v>
      </c>
      <c r="D56">
        <v>132</v>
      </c>
      <c r="E56" s="54">
        <f>(D56/C56)-1</f>
        <v>2</v>
      </c>
    </row>
    <row r="57" spans="1:13" x14ac:dyDescent="0.25">
      <c r="C57">
        <v>44</v>
      </c>
      <c r="F57" s="55">
        <v>5.0000000000000001E-3</v>
      </c>
      <c r="H57">
        <f>44*1.61</f>
        <v>70.84</v>
      </c>
    </row>
  </sheetData>
  <conditionalFormatting sqref="I17">
    <cfRule type="cellIs" dxfId="1" priority="1" operator="greaterThan">
      <formula>0</formula>
    </cfRule>
  </conditionalFormatting>
  <dataValidations count="3">
    <dataValidation type="list" allowBlank="1" showInputMessage="1" showErrorMessage="1" sqref="I10" xr:uid="{00000000-0002-0000-0100-000000000000}">
      <formula1>$F$7:$F$20</formula1>
    </dataValidation>
    <dataValidation type="list" allowBlank="1" showInputMessage="1" showErrorMessage="1" sqref="C4" xr:uid="{00000000-0002-0000-0100-000001000000}">
      <formula1>"5.00, 4.875, 4.75, 4.625"</formula1>
    </dataValidation>
    <dataValidation type="list" allowBlank="1" showInputMessage="1" showErrorMessage="1" sqref="F4" xr:uid="{00000000-0002-0000-0100-000002000000}">
      <formula1>"7.00, 7.07, 7.14, 7.21, 7.28"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N57"/>
  <sheetViews>
    <sheetView zoomScale="120" zoomScaleNormal="120" workbookViewId="0">
      <selection activeCell="F23" sqref="F23"/>
    </sheetView>
  </sheetViews>
  <sheetFormatPr defaultRowHeight="15" x14ac:dyDescent="0.25"/>
  <cols>
    <col min="1" max="1" width="1.28515625" customWidth="1"/>
    <col min="2" max="2" width="14.28515625" customWidth="1"/>
    <col min="3" max="3" width="11.5703125" customWidth="1"/>
    <col min="4" max="4" width="15" customWidth="1"/>
    <col min="5" max="5" width="17" customWidth="1"/>
    <col min="6" max="6" width="15" customWidth="1"/>
    <col min="7" max="7" width="1.7109375" customWidth="1"/>
    <col min="8" max="8" width="18.140625" customWidth="1"/>
    <col min="9" max="9" width="13.85546875" customWidth="1"/>
    <col min="10" max="10" width="1.42578125" customWidth="1"/>
    <col min="11" max="11" width="10.5703125" customWidth="1"/>
  </cols>
  <sheetData>
    <row r="1" spans="1:14" x14ac:dyDescent="0.25">
      <c r="A1" s="83"/>
      <c r="B1" s="87" t="s">
        <v>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42" customHeight="1" x14ac:dyDescent="0.25">
      <c r="A2" s="60"/>
      <c r="B2" s="86" t="s">
        <v>69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5" customHeight="1" x14ac:dyDescent="0.25">
      <c r="A3" s="68"/>
      <c r="B3" s="69" t="s">
        <v>64</v>
      </c>
      <c r="C3" s="69" t="s">
        <v>35</v>
      </c>
      <c r="D3" s="69" t="s">
        <v>65</v>
      </c>
      <c r="E3" s="69" t="s">
        <v>36</v>
      </c>
      <c r="F3" s="69" t="s">
        <v>55</v>
      </c>
      <c r="G3" s="82"/>
      <c r="H3" s="78" t="s">
        <v>63</v>
      </c>
      <c r="I3" s="77"/>
      <c r="J3" s="82"/>
      <c r="K3" s="60"/>
      <c r="L3" s="60"/>
      <c r="M3" s="60"/>
      <c r="N3" s="60"/>
    </row>
    <row r="4" spans="1:14" ht="15" customHeight="1" x14ac:dyDescent="0.25">
      <c r="A4" s="60"/>
      <c r="B4" s="70">
        <v>5200</v>
      </c>
      <c r="C4" s="99">
        <v>5</v>
      </c>
      <c r="D4" s="71">
        <v>0.2</v>
      </c>
      <c r="E4" s="61">
        <v>2</v>
      </c>
      <c r="F4" s="97">
        <v>7</v>
      </c>
      <c r="G4" s="82"/>
      <c r="H4" s="56" t="s">
        <v>62</v>
      </c>
      <c r="I4" s="57">
        <f>+B4*F4</f>
        <v>36400</v>
      </c>
      <c r="J4" s="82"/>
      <c r="K4" s="60"/>
      <c r="L4" s="60"/>
      <c r="M4" s="60"/>
      <c r="N4" s="60"/>
    </row>
    <row r="5" spans="1:14" ht="15" customHeight="1" x14ac:dyDescent="0.25">
      <c r="A5" s="60"/>
      <c r="B5" s="60"/>
      <c r="C5" s="60"/>
      <c r="D5" s="62"/>
      <c r="E5" s="63"/>
      <c r="F5" s="60"/>
      <c r="G5" s="82"/>
      <c r="H5" s="58"/>
      <c r="I5" s="57"/>
      <c r="J5" s="82"/>
      <c r="K5" s="60"/>
      <c r="L5" s="60"/>
      <c r="M5" s="60"/>
      <c r="N5" s="60"/>
    </row>
    <row r="6" spans="1:14" ht="15" customHeight="1" x14ac:dyDescent="0.25">
      <c r="A6" s="19"/>
      <c r="B6" s="18" t="s">
        <v>32</v>
      </c>
      <c r="C6" s="18" t="s">
        <v>30</v>
      </c>
      <c r="D6" s="18" t="s">
        <v>33</v>
      </c>
      <c r="E6" s="18" t="s">
        <v>34</v>
      </c>
      <c r="F6" s="18" t="s">
        <v>31</v>
      </c>
      <c r="G6" s="82"/>
      <c r="H6" s="56" t="s">
        <v>60</v>
      </c>
      <c r="I6" s="57">
        <f>+B4*C4</f>
        <v>26000</v>
      </c>
      <c r="J6" s="82"/>
      <c r="K6" s="60"/>
      <c r="L6" s="60"/>
      <c r="M6" s="60"/>
      <c r="N6" s="60"/>
    </row>
    <row r="7" spans="1:14" ht="15" customHeight="1" x14ac:dyDescent="0.25">
      <c r="A7" s="45"/>
      <c r="B7" s="46">
        <v>1</v>
      </c>
      <c r="C7" s="64">
        <f>$B$4/(365/B7)</f>
        <v>14.246575342465754</v>
      </c>
      <c r="D7" s="65">
        <f>+(((C7/2)+$C$11)*$C$4)*$D$4</f>
        <v>106.84931506849314</v>
      </c>
      <c r="E7" s="66">
        <f>+(365/B7)*$E$4</f>
        <v>730</v>
      </c>
      <c r="F7" s="67">
        <f>+D7+E7</f>
        <v>836.84931506849318</v>
      </c>
      <c r="G7" s="82"/>
      <c r="H7" s="56"/>
      <c r="I7" s="57"/>
      <c r="J7" s="82"/>
      <c r="K7" s="60"/>
      <c r="L7" s="60"/>
      <c r="M7" s="60"/>
      <c r="N7" s="60"/>
    </row>
    <row r="8" spans="1:14" ht="15" customHeight="1" x14ac:dyDescent="0.25">
      <c r="A8" s="45"/>
      <c r="B8" s="46">
        <v>3</v>
      </c>
      <c r="C8" s="64">
        <f>$B$4/(365/B8)</f>
        <v>42.739726027397261</v>
      </c>
      <c r="D8" s="65">
        <f>+(((C8/2)+$C$11)*$C$4)*$D$4</f>
        <v>121.0958904109589</v>
      </c>
      <c r="E8" s="66">
        <f>+(365/B8)*$E$4</f>
        <v>243.33333333333334</v>
      </c>
      <c r="F8" s="67">
        <f>+D8+E8</f>
        <v>364.42922374429224</v>
      </c>
      <c r="G8" s="82"/>
      <c r="H8" s="79" t="s">
        <v>59</v>
      </c>
      <c r="I8" s="57">
        <f>+I4-I6</f>
        <v>10400</v>
      </c>
      <c r="J8" s="82"/>
      <c r="K8" s="60"/>
      <c r="L8" s="60"/>
      <c r="M8" s="60"/>
      <c r="N8" s="60"/>
    </row>
    <row r="9" spans="1:14" ht="15" customHeight="1" x14ac:dyDescent="0.25">
      <c r="A9" s="45"/>
      <c r="B9" s="46">
        <v>4</v>
      </c>
      <c r="C9" s="64">
        <f>$B$4/(365/B9)</f>
        <v>56.986301369863014</v>
      </c>
      <c r="D9" s="65">
        <f>+(((C9/2)+$C$11)*$C$4)*$D$4</f>
        <v>128.21917808219177</v>
      </c>
      <c r="E9" s="66">
        <f>+(365/B9)*$E$4</f>
        <v>182.5</v>
      </c>
      <c r="F9" s="67">
        <f>+D9+E9</f>
        <v>310.71917808219177</v>
      </c>
      <c r="G9" s="82"/>
      <c r="H9" s="56"/>
      <c r="I9" s="57"/>
      <c r="J9" s="82"/>
      <c r="K9" s="60"/>
      <c r="L9" s="60"/>
      <c r="M9" s="60"/>
      <c r="N9" s="60"/>
    </row>
    <row r="10" spans="1:14" ht="15" customHeight="1" x14ac:dyDescent="0.25">
      <c r="A10" s="45"/>
      <c r="B10" s="46">
        <v>5</v>
      </c>
      <c r="C10" s="64">
        <f>$B$4/(365/B10)</f>
        <v>71.232876712328761</v>
      </c>
      <c r="D10" s="65">
        <f>+(((C10/2)+$C$11)*$C$4)*$D$4</f>
        <v>135.34246575342465</v>
      </c>
      <c r="E10" s="66">
        <f>+(365/B10)*$E$4</f>
        <v>146</v>
      </c>
      <c r="F10" s="67">
        <f t="shared" ref="F10:F11" si="0">+D10+E10</f>
        <v>281.34246575342468</v>
      </c>
      <c r="G10" s="82"/>
      <c r="H10" s="56" t="s">
        <v>56</v>
      </c>
      <c r="I10" s="90">
        <v>253.8747553816047</v>
      </c>
      <c r="J10" s="82"/>
      <c r="K10" s="60"/>
      <c r="L10" s="60"/>
      <c r="M10" s="60"/>
      <c r="N10" s="60"/>
    </row>
    <row r="11" spans="1:14" ht="15" customHeight="1" x14ac:dyDescent="0.25">
      <c r="A11" s="45"/>
      <c r="B11" s="46">
        <v>7</v>
      </c>
      <c r="C11" s="64">
        <f>$B$4/(365/B11)</f>
        <v>99.726027397260268</v>
      </c>
      <c r="D11" s="65">
        <f>+(((C11/2)+$C$11)*$C$4)*$D$4</f>
        <v>149.58904109589039</v>
      </c>
      <c r="E11" s="66">
        <f>+(365/B11)*$E$4</f>
        <v>104.28571428571429</v>
      </c>
      <c r="F11" s="89">
        <f t="shared" si="0"/>
        <v>253.8747553816047</v>
      </c>
      <c r="G11" s="82"/>
      <c r="H11" s="56" t="s">
        <v>70</v>
      </c>
      <c r="I11" s="57">
        <f>0.19*I4</f>
        <v>6916</v>
      </c>
      <c r="J11" s="82"/>
      <c r="K11" s="60"/>
      <c r="L11" s="60"/>
      <c r="M11" s="60"/>
      <c r="N11" s="60"/>
    </row>
    <row r="12" spans="1:14" ht="15" customHeight="1" x14ac:dyDescent="0.25">
      <c r="A12" s="21"/>
      <c r="B12" s="10"/>
      <c r="C12" s="25"/>
      <c r="D12" s="26"/>
      <c r="E12" s="27"/>
      <c r="F12" s="72"/>
      <c r="G12" s="82"/>
      <c r="H12" s="59" t="s">
        <v>61</v>
      </c>
      <c r="I12" s="57">
        <f>SUM(I10:I11)</f>
        <v>7169.8747553816047</v>
      </c>
      <c r="J12" s="82"/>
      <c r="K12" s="60"/>
      <c r="L12" s="60"/>
      <c r="M12" s="60"/>
      <c r="N12" s="60"/>
    </row>
    <row r="13" spans="1:14" ht="15" customHeight="1" x14ac:dyDescent="0.25">
      <c r="A13" s="45"/>
      <c r="B13" s="46">
        <v>14</v>
      </c>
      <c r="C13" s="64">
        <f>$B$4/(365/B13)</f>
        <v>199.45205479452054</v>
      </c>
      <c r="D13" s="65">
        <f>+(((C13/2)+$C$11)*$C$4)*$D$4</f>
        <v>199.45205479452056</v>
      </c>
      <c r="E13" s="66">
        <f>+(365/B13)*$E$4</f>
        <v>52.142857142857146</v>
      </c>
      <c r="F13" s="67">
        <f t="shared" ref="F13:F14" si="1">+D13+E13</f>
        <v>251.5949119373777</v>
      </c>
      <c r="G13" s="82"/>
      <c r="H13" s="56"/>
      <c r="I13" s="57"/>
      <c r="J13" s="82"/>
      <c r="K13" s="60"/>
      <c r="L13" s="60"/>
      <c r="M13" s="60"/>
      <c r="N13" s="60"/>
    </row>
    <row r="14" spans="1:14" ht="15" customHeight="1" x14ac:dyDescent="0.25">
      <c r="A14" s="45"/>
      <c r="B14" s="46">
        <v>30</v>
      </c>
      <c r="C14" s="64">
        <f>$B$4/(365/B14)</f>
        <v>427.39726027397262</v>
      </c>
      <c r="D14" s="65">
        <f>+(((C14/2)+$C$11)*$C$4)*$D$4</f>
        <v>313.42465753424659</v>
      </c>
      <c r="E14" s="66">
        <f>+(365/B14)*$E$4</f>
        <v>24.333333333333332</v>
      </c>
      <c r="F14" s="67">
        <f t="shared" si="1"/>
        <v>337.75799086757991</v>
      </c>
      <c r="G14" s="82"/>
      <c r="H14" s="80" t="s">
        <v>75</v>
      </c>
      <c r="I14" s="100">
        <f>+I8-I12</f>
        <v>3230.1252446183953</v>
      </c>
      <c r="J14" s="82"/>
      <c r="K14" s="60"/>
      <c r="L14" s="60"/>
      <c r="M14" s="60"/>
      <c r="N14" s="60"/>
    </row>
    <row r="15" spans="1:14" ht="15" customHeight="1" x14ac:dyDescent="0.25">
      <c r="A15" s="21"/>
      <c r="B15" s="10"/>
      <c r="C15" s="25"/>
      <c r="D15" s="26"/>
      <c r="E15" s="27"/>
      <c r="F15" s="72"/>
      <c r="G15" s="82"/>
      <c r="H15" s="80" t="s">
        <v>58</v>
      </c>
      <c r="I15" s="98">
        <f>+I14/I4</f>
        <v>8.8739704522483392E-2</v>
      </c>
      <c r="J15" s="82"/>
      <c r="K15" s="60"/>
      <c r="L15" s="60"/>
      <c r="M15" s="60"/>
      <c r="N15" s="60"/>
    </row>
    <row r="16" spans="1:14" ht="15" customHeight="1" x14ac:dyDescent="0.25">
      <c r="A16" s="45"/>
      <c r="B16" s="46">
        <v>60</v>
      </c>
      <c r="C16" s="64">
        <f>$B$4/(365/B16)</f>
        <v>854.79452054794524</v>
      </c>
      <c r="D16" s="65">
        <f>+(((C16/2)+$C$11)*$C$4)*$D$4</f>
        <v>527.1232876712329</v>
      </c>
      <c r="E16" s="66">
        <f>+(365/B16)*$E$4</f>
        <v>12.166666666666666</v>
      </c>
      <c r="F16" s="67">
        <f t="shared" ref="F16:F17" si="2">+D16+E16</f>
        <v>539.28995433789953</v>
      </c>
      <c r="G16" s="82"/>
      <c r="H16" s="60"/>
      <c r="I16" s="60"/>
      <c r="J16" s="82"/>
      <c r="K16" s="60"/>
      <c r="L16" s="60"/>
      <c r="M16" s="60"/>
      <c r="N16" s="60"/>
    </row>
    <row r="17" spans="1:14" ht="15" customHeight="1" x14ac:dyDescent="0.25">
      <c r="A17" s="45"/>
      <c r="B17" s="46">
        <v>90</v>
      </c>
      <c r="C17" s="64">
        <f>$B$4/(365/B17)</f>
        <v>1282.191780821918</v>
      </c>
      <c r="D17" s="65">
        <f>+(((C17/2)+$C$11)*$C$4)*$D$4</f>
        <v>740.82191780821927</v>
      </c>
      <c r="E17" s="66">
        <f>+(365/B17)*$E$4</f>
        <v>8.1111111111111107</v>
      </c>
      <c r="F17" s="67">
        <f t="shared" si="2"/>
        <v>748.93302891933035</v>
      </c>
      <c r="G17" s="82"/>
      <c r="H17" s="73" t="s">
        <v>71</v>
      </c>
      <c r="I17" s="76">
        <f>+(I14/3230.13)-1</f>
        <v>-1.4721951143714662E-6</v>
      </c>
      <c r="J17" s="82"/>
      <c r="K17" s="60"/>
      <c r="L17" s="60"/>
      <c r="M17" s="60"/>
      <c r="N17" s="60"/>
    </row>
    <row r="18" spans="1:14" ht="15" customHeight="1" x14ac:dyDescent="0.25">
      <c r="A18" s="21"/>
      <c r="B18" s="10"/>
      <c r="C18" s="25"/>
      <c r="D18" s="26"/>
      <c r="E18" s="27"/>
      <c r="F18" s="72"/>
      <c r="G18" s="82"/>
      <c r="H18" s="60"/>
      <c r="I18" s="60"/>
      <c r="J18" s="82"/>
      <c r="K18" s="60"/>
      <c r="L18" s="60"/>
      <c r="M18" s="60"/>
      <c r="N18" s="60"/>
    </row>
    <row r="19" spans="1:14" ht="15" customHeight="1" x14ac:dyDescent="0.25">
      <c r="A19" s="45"/>
      <c r="B19" s="46">
        <v>180</v>
      </c>
      <c r="C19" s="64">
        <f>$B$4/(365/B19)</f>
        <v>2564.3835616438359</v>
      </c>
      <c r="D19" s="65">
        <f>+(((C19/2)+$C$11)*$C$4)*$D$4</f>
        <v>1381.9178082191784</v>
      </c>
      <c r="E19" s="66">
        <f>+(365/B19)*$E$4</f>
        <v>4.0555555555555554</v>
      </c>
      <c r="F19" s="67">
        <f t="shared" ref="F19:F20" si="3">+D19+E19</f>
        <v>1385.973363774734</v>
      </c>
      <c r="G19" s="82"/>
      <c r="H19" s="60"/>
      <c r="I19" s="60"/>
      <c r="J19" s="82"/>
      <c r="K19" s="60"/>
      <c r="L19" s="60"/>
      <c r="M19" s="60"/>
      <c r="N19" s="60"/>
    </row>
    <row r="20" spans="1:14" ht="15" customHeight="1" x14ac:dyDescent="0.25">
      <c r="A20" s="45"/>
      <c r="B20" s="46">
        <v>365</v>
      </c>
      <c r="C20" s="64">
        <f>$B$4/(365/B20)</f>
        <v>5200</v>
      </c>
      <c r="D20" s="65">
        <f>+(((C20/2)+$C$11)*$C$4)*$D$4</f>
        <v>2699.7260273972606</v>
      </c>
      <c r="E20" s="66">
        <f>+(365/B20)*$E$4</f>
        <v>2</v>
      </c>
      <c r="F20" s="67">
        <f t="shared" si="3"/>
        <v>2701.7260273972606</v>
      </c>
      <c r="G20" s="82"/>
      <c r="H20" s="60"/>
      <c r="I20" s="60"/>
      <c r="J20" s="82"/>
      <c r="K20" s="60"/>
      <c r="L20" s="60"/>
      <c r="M20" s="60"/>
      <c r="N20" s="60"/>
    </row>
    <row r="21" spans="1:14" ht="15" customHeight="1" x14ac:dyDescent="0.25">
      <c r="A21" s="4"/>
      <c r="B21" s="13"/>
      <c r="C21" s="13"/>
      <c r="D21" s="13"/>
      <c r="E21" s="13"/>
      <c r="F21" s="13"/>
      <c r="G21" s="84"/>
      <c r="H21" s="4"/>
      <c r="I21" s="4"/>
      <c r="J21" s="84"/>
      <c r="K21" s="60"/>
      <c r="L21" s="60"/>
      <c r="M21" s="60"/>
      <c r="N21" s="60"/>
    </row>
    <row r="22" spans="1:14" ht="15" customHeight="1" x14ac:dyDescent="0.25">
      <c r="A22" s="60"/>
      <c r="B22" s="47"/>
      <c r="C22" s="47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x14ac:dyDescent="0.25">
      <c r="A23" s="60" t="s">
        <v>7</v>
      </c>
      <c r="B23" s="75"/>
      <c r="C23" s="74" t="s">
        <v>72</v>
      </c>
      <c r="D23" s="60"/>
      <c r="E23" s="60"/>
      <c r="F23" s="60"/>
      <c r="G23" s="60"/>
      <c r="H23" s="88"/>
      <c r="I23" s="60"/>
      <c r="J23" s="60"/>
      <c r="K23" s="60"/>
      <c r="L23" s="60"/>
      <c r="M23" s="60"/>
      <c r="N23" s="60"/>
    </row>
    <row r="24" spans="1:14" ht="6" customHeight="1" x14ac:dyDescent="0.25">
      <c r="A24" s="60"/>
      <c r="B24" s="60"/>
      <c r="C24" s="47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x14ac:dyDescent="0.25">
      <c r="A25" s="60"/>
      <c r="B25" s="77"/>
      <c r="C25" s="74" t="s">
        <v>73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 ht="5.25" customHeight="1" x14ac:dyDescent="0.25">
      <c r="A26" s="60"/>
      <c r="B26" s="47"/>
      <c r="C26" s="47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4" x14ac:dyDescent="0.25">
      <c r="A27" s="60"/>
      <c r="B27" s="91"/>
      <c r="C27" s="74" t="s">
        <v>74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14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4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4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4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1:14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4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  <row r="44" spans="1:14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1:14" x14ac:dyDescent="0.25">
      <c r="A45" s="60"/>
      <c r="B45" s="60"/>
      <c r="C45" s="60"/>
      <c r="D45" s="60"/>
      <c r="E45" s="60"/>
      <c r="F45" s="60"/>
      <c r="G45" s="60"/>
      <c r="H45" s="60" t="s">
        <v>57</v>
      </c>
      <c r="I45" s="85">
        <f>+I14</f>
        <v>3230.1252446183953</v>
      </c>
      <c r="J45" s="60"/>
      <c r="K45" s="60"/>
      <c r="L45" s="60"/>
      <c r="M45" s="60"/>
    </row>
    <row r="46" spans="1:14" x14ac:dyDescent="0.25">
      <c r="A46" s="60"/>
      <c r="B46" s="60"/>
      <c r="C46" s="60"/>
      <c r="D46" s="60"/>
      <c r="E46" s="60"/>
      <c r="F46" s="60"/>
      <c r="G46" s="60"/>
      <c r="H46" s="60" t="s">
        <v>67</v>
      </c>
      <c r="I46" s="85">
        <f>+I10</f>
        <v>253.8747553816047</v>
      </c>
      <c r="J46" s="60"/>
      <c r="K46" s="60"/>
      <c r="L46" s="60"/>
      <c r="M46" s="60"/>
    </row>
    <row r="47" spans="1:14" x14ac:dyDescent="0.25">
      <c r="A47" s="60"/>
      <c r="B47" s="60"/>
      <c r="C47" s="60"/>
      <c r="D47" s="60"/>
      <c r="E47" s="60"/>
      <c r="F47" s="60"/>
      <c r="G47" s="60"/>
      <c r="H47" s="60" t="s">
        <v>66</v>
      </c>
      <c r="I47" s="85">
        <f>+I11</f>
        <v>6916</v>
      </c>
      <c r="J47" s="60"/>
      <c r="K47" s="60"/>
      <c r="L47" s="60"/>
      <c r="M47" s="60"/>
    </row>
    <row r="48" spans="1:14" x14ac:dyDescent="0.25">
      <c r="A48" s="60"/>
      <c r="B48" s="60"/>
      <c r="C48" s="60"/>
      <c r="D48" s="60"/>
      <c r="E48" s="60"/>
      <c r="F48" s="60"/>
      <c r="G48" s="60"/>
      <c r="H48" s="60" t="s">
        <v>68</v>
      </c>
      <c r="I48" s="85">
        <f>+I6</f>
        <v>26000</v>
      </c>
      <c r="J48" s="60"/>
      <c r="K48" s="60"/>
      <c r="L48" s="60"/>
      <c r="M48" s="60"/>
    </row>
    <row r="49" spans="1:13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</row>
    <row r="50" spans="1:13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</row>
    <row r="53" spans="1:13" x14ac:dyDescent="0.25">
      <c r="C53">
        <v>44</v>
      </c>
      <c r="D53">
        <v>44</v>
      </c>
      <c r="E53">
        <f>+C53/D53</f>
        <v>1</v>
      </c>
      <c r="F53">
        <f>44/88</f>
        <v>0.5</v>
      </c>
    </row>
    <row r="54" spans="1:13" x14ac:dyDescent="0.25">
      <c r="C54">
        <v>44</v>
      </c>
      <c r="D54">
        <v>66</v>
      </c>
      <c r="E54" s="54">
        <f>(D54/C54)-1</f>
        <v>0.5</v>
      </c>
      <c r="F54" s="54">
        <v>0.02</v>
      </c>
    </row>
    <row r="55" spans="1:13" x14ac:dyDescent="0.25">
      <c r="C55">
        <v>44</v>
      </c>
      <c r="D55">
        <v>88</v>
      </c>
      <c r="E55" s="54">
        <f>(D55/C55)-1</f>
        <v>1</v>
      </c>
    </row>
    <row r="56" spans="1:13" x14ac:dyDescent="0.25">
      <c r="C56">
        <v>44</v>
      </c>
      <c r="D56">
        <v>132</v>
      </c>
      <c r="E56" s="54">
        <f>(D56/C56)-1</f>
        <v>2</v>
      </c>
    </row>
    <row r="57" spans="1:13" x14ac:dyDescent="0.25">
      <c r="C57">
        <v>44</v>
      </c>
      <c r="F57" s="55">
        <v>5.0000000000000001E-3</v>
      </c>
      <c r="H57">
        <f>44*1.61</f>
        <v>70.84</v>
      </c>
    </row>
  </sheetData>
  <conditionalFormatting sqref="I17">
    <cfRule type="cellIs" dxfId="0" priority="1" operator="greaterThan">
      <formula>0</formula>
    </cfRule>
  </conditionalFormatting>
  <dataValidations count="3">
    <dataValidation type="list" allowBlank="1" showInputMessage="1" showErrorMessage="1" sqref="F4" xr:uid="{00000000-0002-0000-0200-000000000000}">
      <formula1>"7.00, 7.07, 7.14, 7.21, 7.28"</formula1>
    </dataValidation>
    <dataValidation type="list" allowBlank="1" showInputMessage="1" showErrorMessage="1" sqref="C4" xr:uid="{00000000-0002-0000-0200-000001000000}">
      <formula1>"5.00, 4.875, 4.75"</formula1>
    </dataValidation>
    <dataValidation type="list" allowBlank="1" showInputMessage="1" showErrorMessage="1" sqref="I10" xr:uid="{00000000-0002-0000-0200-000002000000}">
      <formula1>$F$7:$F$20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3:K26"/>
  <sheetViews>
    <sheetView zoomScale="150" zoomScaleNormal="150" workbookViewId="0">
      <selection activeCell="B26" sqref="B26"/>
    </sheetView>
  </sheetViews>
  <sheetFormatPr defaultRowHeight="15" x14ac:dyDescent="0.25"/>
  <cols>
    <col min="1" max="1" width="5" customWidth="1"/>
    <col min="2" max="2" width="19.28515625" customWidth="1"/>
    <col min="3" max="3" width="1.7109375" customWidth="1"/>
    <col min="4" max="4" width="13.140625" customWidth="1"/>
    <col min="5" max="6" width="7.85546875" customWidth="1"/>
    <col min="7" max="7" width="7.5703125" customWidth="1"/>
    <col min="8" max="8" width="8.5703125" customWidth="1"/>
    <col min="9" max="9" width="2.140625" customWidth="1"/>
    <col min="10" max="10" width="18.140625" customWidth="1"/>
    <col min="11" max="11" width="13.140625" customWidth="1"/>
  </cols>
  <sheetData>
    <row r="3" spans="2:11" x14ac:dyDescent="0.25">
      <c r="B3" s="18" t="s">
        <v>9</v>
      </c>
      <c r="C3" s="19"/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/>
      <c r="J3" s="18" t="s">
        <v>0</v>
      </c>
      <c r="K3" s="18" t="s">
        <v>19</v>
      </c>
    </row>
    <row r="4" spans="2:11" ht="9" customHeight="1" x14ac:dyDescent="0.25">
      <c r="B4" s="1" t="s">
        <v>7</v>
      </c>
      <c r="C4" s="1"/>
      <c r="J4" s="7"/>
    </row>
    <row r="5" spans="2:11" x14ac:dyDescent="0.25">
      <c r="B5" s="15" t="s">
        <v>8</v>
      </c>
      <c r="C5" s="16"/>
      <c r="D5" s="15">
        <v>97.5</v>
      </c>
      <c r="E5" s="17">
        <v>14</v>
      </c>
      <c r="F5" s="17">
        <v>0.2</v>
      </c>
      <c r="G5" s="17">
        <v>10</v>
      </c>
      <c r="H5" s="17">
        <v>0.35</v>
      </c>
      <c r="I5" s="2"/>
      <c r="J5" s="14">
        <v>1</v>
      </c>
      <c r="K5" s="2" t="s">
        <v>7</v>
      </c>
    </row>
    <row r="6" spans="2:11" ht="6.75" customHeight="1" x14ac:dyDescent="0.25">
      <c r="B6" s="3"/>
      <c r="C6" s="4"/>
      <c r="D6" s="3"/>
      <c r="E6" s="13"/>
      <c r="F6" s="13"/>
      <c r="G6" s="13"/>
      <c r="H6" s="13"/>
      <c r="I6" s="3"/>
      <c r="J6" s="3"/>
      <c r="K6" s="3"/>
    </row>
    <row r="7" spans="2:11" x14ac:dyDescent="0.25">
      <c r="B7" s="2" t="s">
        <v>10</v>
      </c>
      <c r="D7" s="14">
        <v>99.5</v>
      </c>
      <c r="E7" s="11">
        <v>14</v>
      </c>
      <c r="F7" s="11">
        <v>0.2</v>
      </c>
      <c r="G7" s="11">
        <v>10</v>
      </c>
      <c r="H7" s="11">
        <v>0.35</v>
      </c>
      <c r="I7" s="2"/>
      <c r="J7" s="8">
        <v>1</v>
      </c>
      <c r="K7" s="5">
        <f>+J7/J5</f>
        <v>1</v>
      </c>
    </row>
    <row r="8" spans="2:11" x14ac:dyDescent="0.25">
      <c r="B8" s="2" t="s">
        <v>11</v>
      </c>
      <c r="D8" s="14">
        <v>92</v>
      </c>
      <c r="E8" s="11">
        <v>14</v>
      </c>
      <c r="F8" s="11">
        <v>0.2</v>
      </c>
      <c r="G8" s="11">
        <v>10</v>
      </c>
      <c r="H8" s="11">
        <v>0.35</v>
      </c>
      <c r="I8" s="2"/>
      <c r="J8" s="8">
        <v>1</v>
      </c>
      <c r="K8" s="5">
        <f>+J8/J5</f>
        <v>1</v>
      </c>
    </row>
    <row r="9" spans="2:11" ht="6" customHeight="1" x14ac:dyDescent="0.25">
      <c r="B9" s="4"/>
      <c r="C9" s="4"/>
      <c r="D9" s="3"/>
      <c r="E9" s="3"/>
      <c r="F9" s="3"/>
      <c r="G9" s="3"/>
      <c r="H9" s="12"/>
      <c r="I9" s="3"/>
      <c r="J9" s="3"/>
      <c r="K9" s="6"/>
    </row>
    <row r="10" spans="2:11" x14ac:dyDescent="0.25">
      <c r="B10" s="2" t="s">
        <v>12</v>
      </c>
      <c r="D10" s="11">
        <v>97.5</v>
      </c>
      <c r="E10" s="11">
        <v>14</v>
      </c>
      <c r="F10" s="11">
        <v>0.2</v>
      </c>
      <c r="G10" s="14">
        <v>3</v>
      </c>
      <c r="H10" s="11">
        <v>0.35</v>
      </c>
      <c r="I10" s="2"/>
      <c r="J10" s="8">
        <v>1</v>
      </c>
      <c r="K10" s="5">
        <f>+J10/J5</f>
        <v>1</v>
      </c>
    </row>
    <row r="11" spans="2:11" x14ac:dyDescent="0.25">
      <c r="B11" s="2" t="s">
        <v>13</v>
      </c>
      <c r="D11" s="11">
        <v>97.5</v>
      </c>
      <c r="E11" s="11">
        <v>14</v>
      </c>
      <c r="F11" s="11">
        <v>0.2</v>
      </c>
      <c r="G11" s="14">
        <v>60</v>
      </c>
      <c r="H11" s="11">
        <v>0.35</v>
      </c>
      <c r="I11" s="2"/>
      <c r="J11" s="8">
        <v>1</v>
      </c>
      <c r="K11" s="5">
        <f>+J11/J5</f>
        <v>1</v>
      </c>
    </row>
    <row r="12" spans="2:11" ht="6" customHeight="1" x14ac:dyDescent="0.25">
      <c r="B12" s="3"/>
      <c r="C12" s="4"/>
      <c r="D12" s="13"/>
      <c r="E12" s="3"/>
      <c r="F12" s="3"/>
      <c r="G12" s="3"/>
      <c r="H12" s="12"/>
      <c r="I12" s="3"/>
      <c r="J12" s="3"/>
      <c r="K12" s="6"/>
    </row>
    <row r="13" spans="2:11" x14ac:dyDescent="0.25">
      <c r="B13" s="2" t="s">
        <v>14</v>
      </c>
      <c r="D13" s="11">
        <v>97.5</v>
      </c>
      <c r="E13" s="14">
        <v>3</v>
      </c>
      <c r="F13" s="11">
        <v>0.2</v>
      </c>
      <c r="G13" s="11">
        <v>10</v>
      </c>
      <c r="H13" s="11">
        <v>0.35</v>
      </c>
      <c r="I13" s="2"/>
      <c r="J13" s="8">
        <v>1</v>
      </c>
      <c r="K13" s="5">
        <f>+J13/J5</f>
        <v>1</v>
      </c>
    </row>
    <row r="14" spans="2:11" x14ac:dyDescent="0.25">
      <c r="B14" s="2" t="s">
        <v>15</v>
      </c>
      <c r="D14" s="11">
        <v>97.5</v>
      </c>
      <c r="E14" s="14">
        <v>150</v>
      </c>
      <c r="F14" s="11">
        <v>0.2</v>
      </c>
      <c r="G14" s="11">
        <v>10</v>
      </c>
      <c r="H14" s="11">
        <v>0.35</v>
      </c>
      <c r="I14" s="2"/>
      <c r="J14" s="8">
        <v>1</v>
      </c>
      <c r="K14" s="5">
        <f>+J14/J5</f>
        <v>1</v>
      </c>
    </row>
    <row r="15" spans="2:11" ht="6" customHeight="1" x14ac:dyDescent="0.25">
      <c r="B15" s="4"/>
      <c r="C15" s="4"/>
      <c r="D15" s="12"/>
      <c r="E15" s="3"/>
      <c r="F15" s="3"/>
      <c r="G15" s="13"/>
      <c r="H15" s="13"/>
      <c r="I15" s="3"/>
      <c r="J15" s="3"/>
      <c r="K15" s="6"/>
    </row>
    <row r="16" spans="2:11" x14ac:dyDescent="0.25">
      <c r="B16" s="2" t="s">
        <v>16</v>
      </c>
      <c r="D16" s="11">
        <v>97.5</v>
      </c>
      <c r="E16" s="11">
        <v>14</v>
      </c>
      <c r="F16" s="14">
        <v>0.5</v>
      </c>
      <c r="G16" s="11">
        <v>10</v>
      </c>
      <c r="H16" s="11">
        <v>0.35</v>
      </c>
      <c r="I16" s="2"/>
      <c r="J16" s="8">
        <v>1</v>
      </c>
      <c r="K16" s="5">
        <f>+J16/J5</f>
        <v>1</v>
      </c>
    </row>
    <row r="17" spans="2:11" ht="4.5" customHeight="1" x14ac:dyDescent="0.25">
      <c r="B17" s="4"/>
      <c r="C17" s="4"/>
      <c r="D17" s="12"/>
      <c r="E17" s="3"/>
      <c r="F17" s="3"/>
      <c r="G17" s="13"/>
      <c r="H17" s="3"/>
      <c r="I17" s="3"/>
      <c r="J17" s="3"/>
      <c r="K17" s="6"/>
    </row>
    <row r="18" spans="2:11" x14ac:dyDescent="0.25">
      <c r="B18" s="2" t="s">
        <v>17</v>
      </c>
      <c r="D18" s="11">
        <v>97.5</v>
      </c>
      <c r="E18" s="11">
        <v>14</v>
      </c>
      <c r="F18" s="11">
        <v>0.2</v>
      </c>
      <c r="G18" s="11">
        <v>10</v>
      </c>
      <c r="H18" s="14">
        <v>0.1</v>
      </c>
      <c r="I18" s="2"/>
      <c r="J18" s="8">
        <v>1</v>
      </c>
      <c r="K18" s="5">
        <f>+J18/J5</f>
        <v>1</v>
      </c>
    </row>
    <row r="19" spans="2:11" x14ac:dyDescent="0.25">
      <c r="B19" s="2" t="s">
        <v>18</v>
      </c>
      <c r="D19" s="11">
        <v>97.5</v>
      </c>
      <c r="E19" s="11">
        <v>14</v>
      </c>
      <c r="F19" s="11">
        <v>0.2</v>
      </c>
      <c r="G19" s="11">
        <v>10</v>
      </c>
      <c r="H19" s="14">
        <v>0.68</v>
      </c>
      <c r="I19" s="2"/>
      <c r="J19" s="8">
        <v>1</v>
      </c>
      <c r="K19" s="5">
        <f>+J19/J5</f>
        <v>1</v>
      </c>
    </row>
    <row r="20" spans="2:11" ht="5.25" customHeight="1" x14ac:dyDescent="0.25">
      <c r="B20" s="4"/>
      <c r="C20" s="4"/>
      <c r="D20" s="13"/>
      <c r="E20" s="13"/>
      <c r="F20" s="13"/>
      <c r="G20" s="13"/>
      <c r="H20" s="3"/>
      <c r="I20" s="3"/>
      <c r="J20" s="3"/>
      <c r="K20" s="3"/>
    </row>
    <row r="21" spans="2:11" x14ac:dyDescent="0.25">
      <c r="D21" s="2"/>
      <c r="E21" s="2"/>
      <c r="F21" s="2"/>
      <c r="G21" s="2"/>
      <c r="H21" s="2"/>
      <c r="I21" s="2"/>
      <c r="J21" s="2"/>
    </row>
    <row r="22" spans="2:11" x14ac:dyDescent="0.25">
      <c r="B22" t="s">
        <v>28</v>
      </c>
      <c r="D22" s="2"/>
      <c r="E22" s="2"/>
      <c r="F22" s="2"/>
      <c r="G22" s="2"/>
      <c r="H22" s="2"/>
      <c r="I22" s="2"/>
      <c r="J22" s="2"/>
    </row>
    <row r="23" spans="2:11" x14ac:dyDescent="0.25">
      <c r="B23" t="s">
        <v>29</v>
      </c>
      <c r="D23" s="2"/>
      <c r="E23" s="2"/>
      <c r="F23" s="2"/>
      <c r="G23" s="2"/>
      <c r="H23" s="2"/>
      <c r="I23" s="2"/>
      <c r="J23" s="2"/>
    </row>
    <row r="24" spans="2:11" x14ac:dyDescent="0.25">
      <c r="D24" s="2"/>
      <c r="E24" s="2"/>
      <c r="F24" s="2"/>
      <c r="G24" s="2"/>
      <c r="H24" s="2"/>
      <c r="I24" s="2"/>
      <c r="J24" s="2"/>
    </row>
    <row r="25" spans="2:11" x14ac:dyDescent="0.25">
      <c r="D25" s="2"/>
      <c r="E25" s="2"/>
      <c r="F25" s="2"/>
      <c r="G25" s="2"/>
      <c r="H25" s="2"/>
      <c r="I25" s="2"/>
      <c r="J25" s="2"/>
    </row>
    <row r="26" spans="2:11" x14ac:dyDescent="0.25">
      <c r="D26" s="2"/>
      <c r="E26" s="2"/>
      <c r="F26" s="2"/>
      <c r="G26" s="2"/>
      <c r="H26" s="2"/>
      <c r="I26" s="2"/>
      <c r="J26" s="2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3:N24"/>
  <sheetViews>
    <sheetView zoomScale="130" zoomScaleNormal="130" workbookViewId="0">
      <selection activeCell="G5" sqref="G5"/>
    </sheetView>
  </sheetViews>
  <sheetFormatPr defaultRowHeight="15" x14ac:dyDescent="0.25"/>
  <cols>
    <col min="1" max="1" width="3.140625" customWidth="1"/>
    <col min="2" max="2" width="17" customWidth="1"/>
    <col min="3" max="3" width="0.5703125" customWidth="1"/>
    <col min="4" max="4" width="10" customWidth="1"/>
    <col min="5" max="5" width="9.42578125" customWidth="1"/>
    <col min="6" max="6" width="7.85546875" customWidth="1"/>
    <col min="7" max="7" width="10.42578125" customWidth="1"/>
    <col min="8" max="8" width="1.28515625" customWidth="1"/>
    <col min="9" max="9" width="16.7109375" customWidth="1"/>
    <col min="10" max="10" width="1.140625" customWidth="1"/>
    <col min="13" max="13" width="9.7109375" customWidth="1"/>
    <col min="14" max="14" width="10.42578125" customWidth="1"/>
  </cols>
  <sheetData>
    <row r="3" spans="2:14" x14ac:dyDescent="0.25">
      <c r="B3" s="18" t="s">
        <v>9</v>
      </c>
      <c r="C3" s="19"/>
      <c r="D3" s="18" t="s">
        <v>22</v>
      </c>
      <c r="E3" s="18" t="s">
        <v>53</v>
      </c>
      <c r="F3" s="18" t="s">
        <v>24</v>
      </c>
      <c r="G3" s="18" t="s">
        <v>7</v>
      </c>
      <c r="I3" s="18" t="s">
        <v>9</v>
      </c>
      <c r="J3" s="19"/>
      <c r="K3" s="18" t="s">
        <v>22</v>
      </c>
      <c r="L3" s="18" t="s">
        <v>23</v>
      </c>
      <c r="M3" s="18" t="s">
        <v>24</v>
      </c>
      <c r="N3" s="18" t="s">
        <v>7</v>
      </c>
    </row>
    <row r="4" spans="2:14" ht="15" customHeight="1" x14ac:dyDescent="0.25">
      <c r="B4" s="45" t="s">
        <v>20</v>
      </c>
      <c r="C4" s="45"/>
      <c r="D4" s="46">
        <v>200</v>
      </c>
      <c r="E4" s="52">
        <v>0.9</v>
      </c>
      <c r="F4" s="47">
        <f>+D4*E4</f>
        <v>180</v>
      </c>
      <c r="G4" s="18" t="s">
        <v>25</v>
      </c>
      <c r="I4" s="20" t="s">
        <v>20</v>
      </c>
      <c r="J4" s="20"/>
      <c r="K4" s="9">
        <v>100</v>
      </c>
      <c r="L4" s="23">
        <v>0.9</v>
      </c>
      <c r="M4" s="2">
        <f>+K4*L4</f>
        <v>90</v>
      </c>
      <c r="N4" s="18" t="s">
        <v>25</v>
      </c>
    </row>
    <row r="5" spans="2:14" x14ac:dyDescent="0.25">
      <c r="B5" s="45" t="s">
        <v>21</v>
      </c>
      <c r="C5" s="45"/>
      <c r="D5" s="46">
        <v>400</v>
      </c>
      <c r="E5" s="50">
        <v>0.1</v>
      </c>
      <c r="F5" s="47">
        <f>+D5*E5</f>
        <v>40</v>
      </c>
      <c r="G5" s="51">
        <f>+F4+F5</f>
        <v>220</v>
      </c>
      <c r="I5" s="20" t="s">
        <v>21</v>
      </c>
      <c r="J5" s="20"/>
      <c r="K5" s="9">
        <v>200</v>
      </c>
      <c r="L5" s="17">
        <v>0.1</v>
      </c>
      <c r="M5" s="2">
        <f>+K5*L5</f>
        <v>20</v>
      </c>
      <c r="N5" s="22">
        <f>+M4+M5</f>
        <v>110</v>
      </c>
    </row>
    <row r="6" spans="2:14" ht="6.75" customHeight="1" x14ac:dyDescent="0.25">
      <c r="B6" s="10"/>
      <c r="C6" s="21"/>
      <c r="D6" s="10"/>
      <c r="E6" s="13"/>
      <c r="F6" s="13"/>
      <c r="G6" s="18" t="s">
        <v>7</v>
      </c>
      <c r="I6" s="10"/>
      <c r="J6" s="21"/>
      <c r="K6" s="10"/>
      <c r="L6" s="13"/>
      <c r="M6" s="13"/>
      <c r="N6" s="18" t="s">
        <v>7</v>
      </c>
    </row>
    <row r="7" spans="2:14" x14ac:dyDescent="0.25">
      <c r="B7" s="45" t="s">
        <v>20</v>
      </c>
      <c r="C7" s="45"/>
      <c r="D7" s="46">
        <v>200</v>
      </c>
      <c r="E7" s="52">
        <v>0.8</v>
      </c>
      <c r="F7" s="47">
        <f>+D7*E7</f>
        <v>160</v>
      </c>
      <c r="G7" s="18" t="s">
        <v>25</v>
      </c>
      <c r="I7" s="20" t="s">
        <v>20</v>
      </c>
      <c r="J7" s="20"/>
      <c r="K7" s="9">
        <v>100</v>
      </c>
      <c r="L7" s="23">
        <v>0.9</v>
      </c>
      <c r="M7" s="2">
        <f>+K7*L7</f>
        <v>90</v>
      </c>
      <c r="N7" s="18" t="s">
        <v>25</v>
      </c>
    </row>
    <row r="8" spans="2:14" x14ac:dyDescent="0.25">
      <c r="B8" s="45" t="s">
        <v>21</v>
      </c>
      <c r="C8" s="45"/>
      <c r="D8" s="46">
        <v>400</v>
      </c>
      <c r="E8" s="50">
        <v>0.2</v>
      </c>
      <c r="F8" s="47">
        <f>+D8*E8</f>
        <v>80</v>
      </c>
      <c r="G8" s="51">
        <f>+F7+F8</f>
        <v>240</v>
      </c>
      <c r="I8" s="20" t="s">
        <v>21</v>
      </c>
      <c r="J8" s="20"/>
      <c r="K8" s="9">
        <v>200</v>
      </c>
      <c r="L8" s="17">
        <v>0.1</v>
      </c>
      <c r="M8" s="2">
        <f>+K8*L8</f>
        <v>20</v>
      </c>
      <c r="N8" s="22">
        <f>+M7+M8</f>
        <v>110</v>
      </c>
    </row>
    <row r="9" spans="2:14" ht="6" customHeight="1" x14ac:dyDescent="0.25">
      <c r="B9" s="21"/>
      <c r="C9" s="21"/>
      <c r="D9" s="10"/>
      <c r="E9" s="3"/>
      <c r="F9" s="3"/>
      <c r="G9" s="18" t="s">
        <v>7</v>
      </c>
      <c r="I9" s="21"/>
      <c r="J9" s="21"/>
      <c r="K9" s="10"/>
      <c r="L9" s="3"/>
      <c r="M9" s="3"/>
      <c r="N9" s="18" t="s">
        <v>7</v>
      </c>
    </row>
    <row r="10" spans="2:14" x14ac:dyDescent="0.25">
      <c r="B10" s="45" t="s">
        <v>20</v>
      </c>
      <c r="C10" s="45"/>
      <c r="D10" s="46">
        <v>200</v>
      </c>
      <c r="E10" s="52">
        <v>0.7</v>
      </c>
      <c r="F10" s="47">
        <f>+D10*E10</f>
        <v>140</v>
      </c>
      <c r="G10" s="18" t="s">
        <v>25</v>
      </c>
      <c r="I10" s="20" t="s">
        <v>20</v>
      </c>
      <c r="J10" s="20"/>
      <c r="K10" s="9">
        <v>100</v>
      </c>
      <c r="L10" s="23">
        <v>0.9</v>
      </c>
      <c r="M10" s="2">
        <f>+K10*L10</f>
        <v>90</v>
      </c>
      <c r="N10" s="18" t="s">
        <v>25</v>
      </c>
    </row>
    <row r="11" spans="2:14" x14ac:dyDescent="0.25">
      <c r="B11" s="45" t="s">
        <v>21</v>
      </c>
      <c r="C11" s="45"/>
      <c r="D11" s="46">
        <v>400</v>
      </c>
      <c r="E11" s="49">
        <v>0.35</v>
      </c>
      <c r="F11" s="47">
        <f>+D11*E11</f>
        <v>140</v>
      </c>
      <c r="G11" s="51">
        <f>+F10+F11</f>
        <v>280</v>
      </c>
      <c r="I11" s="20" t="s">
        <v>21</v>
      </c>
      <c r="J11" s="20"/>
      <c r="K11" s="9">
        <v>200</v>
      </c>
      <c r="L11" s="17">
        <v>0.1</v>
      </c>
      <c r="M11" s="2">
        <f>+K11*L11</f>
        <v>20</v>
      </c>
      <c r="N11" s="22">
        <f>+M10+M11</f>
        <v>110</v>
      </c>
    </row>
    <row r="12" spans="2:14" ht="6" customHeight="1" x14ac:dyDescent="0.25">
      <c r="B12" s="10"/>
      <c r="C12" s="21"/>
      <c r="D12" s="10"/>
      <c r="E12" s="3"/>
      <c r="F12" s="3"/>
      <c r="G12" s="18" t="s">
        <v>7</v>
      </c>
      <c r="I12" s="10"/>
      <c r="J12" s="21"/>
      <c r="K12" s="10"/>
      <c r="L12" s="3"/>
      <c r="M12" s="3"/>
      <c r="N12" s="18" t="s">
        <v>7</v>
      </c>
    </row>
    <row r="13" spans="2:14" x14ac:dyDescent="0.25">
      <c r="B13" s="45" t="s">
        <v>20</v>
      </c>
      <c r="C13" s="45"/>
      <c r="D13" s="46">
        <v>200</v>
      </c>
      <c r="E13" s="52">
        <v>0.6</v>
      </c>
      <c r="F13" s="47">
        <f>+D13*E13</f>
        <v>120</v>
      </c>
      <c r="G13" s="18" t="s">
        <v>25</v>
      </c>
      <c r="I13" s="20" t="s">
        <v>20</v>
      </c>
      <c r="J13" s="20"/>
      <c r="K13" s="9">
        <v>100</v>
      </c>
      <c r="L13" s="23">
        <v>0.9</v>
      </c>
      <c r="M13" s="2">
        <f>+K13*L13</f>
        <v>90</v>
      </c>
      <c r="N13" s="18" t="s">
        <v>25</v>
      </c>
    </row>
    <row r="14" spans="2:14" x14ac:dyDescent="0.25">
      <c r="B14" s="45" t="s">
        <v>21</v>
      </c>
      <c r="C14" s="45"/>
      <c r="D14" s="46">
        <v>400</v>
      </c>
      <c r="E14" s="49">
        <v>0.48</v>
      </c>
      <c r="F14" s="47">
        <f>+D14*E14</f>
        <v>192</v>
      </c>
      <c r="G14" s="51">
        <f>+F13+F14</f>
        <v>312</v>
      </c>
      <c r="I14" s="20" t="s">
        <v>21</v>
      </c>
      <c r="J14" s="20"/>
      <c r="K14" s="9">
        <v>200</v>
      </c>
      <c r="L14" s="17">
        <v>0.1</v>
      </c>
      <c r="M14" s="2">
        <f>+K14*L14</f>
        <v>20</v>
      </c>
      <c r="N14" s="22">
        <f>+M13+M14</f>
        <v>110</v>
      </c>
    </row>
    <row r="15" spans="2:14" ht="6" customHeight="1" x14ac:dyDescent="0.25">
      <c r="B15" s="21"/>
      <c r="C15" s="21"/>
      <c r="D15" s="10"/>
      <c r="E15" s="3"/>
      <c r="F15" s="3"/>
      <c r="G15" s="18" t="s">
        <v>7</v>
      </c>
      <c r="I15" s="21"/>
      <c r="J15" s="21"/>
      <c r="K15" s="10"/>
      <c r="L15" s="3"/>
      <c r="M15" s="3"/>
      <c r="N15" s="18" t="s">
        <v>7</v>
      </c>
    </row>
    <row r="16" spans="2:14" x14ac:dyDescent="0.25">
      <c r="B16" s="45" t="s">
        <v>20</v>
      </c>
      <c r="C16" s="45"/>
      <c r="D16" s="46">
        <v>200</v>
      </c>
      <c r="E16" s="52">
        <v>0.5</v>
      </c>
      <c r="F16" s="47">
        <f>+D16*E16</f>
        <v>100</v>
      </c>
      <c r="G16" s="18" t="s">
        <v>25</v>
      </c>
      <c r="I16" s="20" t="s">
        <v>20</v>
      </c>
      <c r="J16" s="20"/>
      <c r="K16" s="9">
        <v>100</v>
      </c>
      <c r="L16" s="23">
        <v>0.9</v>
      </c>
      <c r="M16" s="2">
        <f>+K16*L16</f>
        <v>90</v>
      </c>
      <c r="N16" s="18" t="s">
        <v>25</v>
      </c>
    </row>
    <row r="17" spans="2:14" x14ac:dyDescent="0.25">
      <c r="B17" s="45" t="s">
        <v>21</v>
      </c>
      <c r="C17" s="45"/>
      <c r="D17" s="46">
        <v>400</v>
      </c>
      <c r="E17" s="49">
        <v>0.65</v>
      </c>
      <c r="F17" s="47">
        <f>+D17*E17</f>
        <v>260</v>
      </c>
      <c r="G17" s="51">
        <f>+F16+F17</f>
        <v>360</v>
      </c>
      <c r="I17" s="20" t="s">
        <v>21</v>
      </c>
      <c r="J17" s="20"/>
      <c r="K17" s="9">
        <v>200</v>
      </c>
      <c r="L17" s="17">
        <v>0.1</v>
      </c>
      <c r="M17" s="2">
        <f>+K17*L17</f>
        <v>20</v>
      </c>
      <c r="N17" s="22">
        <f>+M16+M17</f>
        <v>110</v>
      </c>
    </row>
    <row r="18" spans="2:14" ht="5.25" customHeight="1" x14ac:dyDescent="0.25">
      <c r="B18" s="4"/>
      <c r="C18" s="4"/>
      <c r="D18" s="13"/>
      <c r="E18" s="13"/>
      <c r="F18" s="13"/>
      <c r="G18" s="13"/>
      <c r="I18" s="4"/>
      <c r="J18" s="4"/>
      <c r="K18" s="13"/>
      <c r="L18" s="13"/>
      <c r="M18" s="13"/>
      <c r="N18" s="13"/>
    </row>
    <row r="19" spans="2:14" x14ac:dyDescent="0.25">
      <c r="D19" s="2"/>
      <c r="E19" s="2"/>
      <c r="F19" s="2"/>
      <c r="G19" s="2"/>
    </row>
    <row r="20" spans="2:14" x14ac:dyDescent="0.25">
      <c r="B20" t="s">
        <v>26</v>
      </c>
      <c r="D20" s="2"/>
      <c r="E20" s="2"/>
      <c r="F20" s="2"/>
      <c r="G20" s="2"/>
    </row>
    <row r="21" spans="2:14" x14ac:dyDescent="0.25">
      <c r="B21" t="s">
        <v>27</v>
      </c>
      <c r="D21" s="2"/>
      <c r="E21" s="2"/>
      <c r="F21" s="2"/>
      <c r="G21" s="2"/>
    </row>
    <row r="22" spans="2:14" x14ac:dyDescent="0.25">
      <c r="D22" s="2"/>
      <c r="E22" s="48"/>
      <c r="F22" s="2"/>
      <c r="G22" s="2"/>
    </row>
    <row r="23" spans="2:14" x14ac:dyDescent="0.25">
      <c r="D23" s="2"/>
      <c r="E23" s="2"/>
      <c r="F23" s="2"/>
      <c r="G23" s="2"/>
    </row>
    <row r="24" spans="2:14" x14ac:dyDescent="0.25">
      <c r="D24" s="2"/>
      <c r="E24" s="2"/>
      <c r="F24" s="2"/>
      <c r="G24" s="2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B1:H33"/>
  <sheetViews>
    <sheetView zoomScale="130" zoomScaleNormal="130" workbookViewId="0">
      <selection activeCell="G17" sqref="G17"/>
    </sheetView>
  </sheetViews>
  <sheetFormatPr defaultRowHeight="15" x14ac:dyDescent="0.25"/>
  <cols>
    <col min="1" max="1" width="3.140625" customWidth="1"/>
    <col min="2" max="2" width="23.42578125" customWidth="1"/>
    <col min="3" max="3" width="16.85546875" customWidth="1"/>
    <col min="4" max="4" width="12.7109375" customWidth="1"/>
    <col min="5" max="5" width="5.42578125" customWidth="1"/>
    <col min="6" max="6" width="8.85546875" customWidth="1"/>
    <col min="7" max="7" width="15.28515625" customWidth="1"/>
    <col min="8" max="8" width="1.28515625" customWidth="1"/>
  </cols>
  <sheetData>
    <row r="1" spans="2:8" x14ac:dyDescent="0.25">
      <c r="B1" t="s">
        <v>40</v>
      </c>
    </row>
    <row r="2" spans="2:8" ht="9" customHeight="1" x14ac:dyDescent="0.25"/>
    <row r="3" spans="2:8" x14ac:dyDescent="0.25">
      <c r="B3" s="18" t="s">
        <v>41</v>
      </c>
      <c r="C3" s="18" t="s">
        <v>9</v>
      </c>
      <c r="D3" s="18" t="s">
        <v>22</v>
      </c>
      <c r="E3" s="18"/>
      <c r="F3" s="18" t="s">
        <v>1</v>
      </c>
      <c r="G3" s="18" t="s">
        <v>37</v>
      </c>
    </row>
    <row r="4" spans="2:8" ht="15" customHeight="1" x14ac:dyDescent="0.25">
      <c r="B4" s="30" t="s">
        <v>42</v>
      </c>
      <c r="C4" s="20" t="s">
        <v>20</v>
      </c>
      <c r="D4" s="9">
        <v>100</v>
      </c>
      <c r="E4" s="9" t="s">
        <v>38</v>
      </c>
      <c r="F4" s="9">
        <v>5</v>
      </c>
      <c r="G4" s="53">
        <f>+((D4*D5)*F4)+D4</f>
        <v>200</v>
      </c>
      <c r="H4" s="29"/>
    </row>
    <row r="5" spans="2:8" x14ac:dyDescent="0.25">
      <c r="B5" s="30" t="s">
        <v>7</v>
      </c>
      <c r="C5" s="20" t="s">
        <v>54</v>
      </c>
      <c r="D5" s="28">
        <v>0.2</v>
      </c>
      <c r="E5" s="28" t="s">
        <v>39</v>
      </c>
      <c r="F5" s="9">
        <v>3</v>
      </c>
      <c r="G5" s="24">
        <f>+D4-((D4*D5)*F5)</f>
        <v>40</v>
      </c>
      <c r="H5" s="29"/>
    </row>
    <row r="6" spans="2:8" ht="6.75" customHeight="1" x14ac:dyDescent="0.25">
      <c r="B6" s="21"/>
      <c r="C6" s="10"/>
      <c r="D6" s="10"/>
      <c r="E6" s="10"/>
      <c r="F6" s="10"/>
      <c r="G6" s="25"/>
      <c r="H6" s="29"/>
    </row>
    <row r="7" spans="2:8" x14ac:dyDescent="0.25">
      <c r="B7" s="30" t="s">
        <v>42</v>
      </c>
      <c r="C7" s="20" t="s">
        <v>20</v>
      </c>
      <c r="D7" s="9">
        <v>100</v>
      </c>
      <c r="E7" s="9" t="s">
        <v>38</v>
      </c>
      <c r="F7" s="9">
        <v>5</v>
      </c>
      <c r="G7" s="53">
        <f>+((D7*D8)*F7)+D7</f>
        <v>300</v>
      </c>
      <c r="H7" s="29"/>
    </row>
    <row r="8" spans="2:8" x14ac:dyDescent="0.25">
      <c r="B8" s="30" t="s">
        <v>7</v>
      </c>
      <c r="C8" s="20" t="s">
        <v>54</v>
      </c>
      <c r="D8" s="28">
        <v>0.4</v>
      </c>
      <c r="E8" s="28" t="s">
        <v>39</v>
      </c>
      <c r="F8" s="9">
        <v>3</v>
      </c>
      <c r="G8" s="24">
        <f>+D7-((D7*D8)*F8)</f>
        <v>-20</v>
      </c>
      <c r="H8" s="29"/>
    </row>
    <row r="9" spans="2:8" ht="6" customHeight="1" x14ac:dyDescent="0.25">
      <c r="B9" s="21"/>
      <c r="C9" s="21"/>
      <c r="D9" s="10"/>
      <c r="E9" s="10"/>
      <c r="F9" s="10"/>
      <c r="G9" s="25"/>
      <c r="H9" s="29"/>
    </row>
    <row r="10" spans="2:8" x14ac:dyDescent="0.25">
      <c r="B10" s="30" t="s">
        <v>42</v>
      </c>
      <c r="C10" s="20" t="s">
        <v>20</v>
      </c>
      <c r="D10" s="9">
        <v>300</v>
      </c>
      <c r="E10" s="9" t="s">
        <v>38</v>
      </c>
      <c r="F10" s="9">
        <v>5</v>
      </c>
      <c r="G10" s="53">
        <f>+((D10*D11)*F10)+D10</f>
        <v>600</v>
      </c>
      <c r="H10" s="29"/>
    </row>
    <row r="11" spans="2:8" x14ac:dyDescent="0.25">
      <c r="B11" s="30" t="s">
        <v>7</v>
      </c>
      <c r="C11" s="20" t="s">
        <v>54</v>
      </c>
      <c r="D11" s="28">
        <v>0.2</v>
      </c>
      <c r="E11" s="28" t="s">
        <v>39</v>
      </c>
      <c r="F11" s="9">
        <v>3</v>
      </c>
      <c r="G11" s="24">
        <f>+D10-((D10*D11)*F11)</f>
        <v>120</v>
      </c>
      <c r="H11" s="29"/>
    </row>
    <row r="12" spans="2:8" ht="6" customHeight="1" x14ac:dyDescent="0.25">
      <c r="B12" s="21"/>
      <c r="C12" s="10"/>
      <c r="D12" s="10"/>
      <c r="E12" s="10"/>
      <c r="F12" s="10"/>
      <c r="G12" s="25"/>
      <c r="H12" s="29"/>
    </row>
    <row r="13" spans="2:8" x14ac:dyDescent="0.25">
      <c r="B13" s="30" t="s">
        <v>42</v>
      </c>
      <c r="C13" s="20" t="s">
        <v>20</v>
      </c>
      <c r="D13" s="9">
        <v>300</v>
      </c>
      <c r="E13" s="9" t="s">
        <v>38</v>
      </c>
      <c r="F13" s="9">
        <v>5</v>
      </c>
      <c r="G13" s="53">
        <f>+((D13*D14)*F13)+D13</f>
        <v>1050</v>
      </c>
      <c r="H13" s="29"/>
    </row>
    <row r="14" spans="2:8" x14ac:dyDescent="0.25">
      <c r="B14" s="30" t="s">
        <v>7</v>
      </c>
      <c r="C14" s="20" t="s">
        <v>54</v>
      </c>
      <c r="D14" s="28">
        <v>0.5</v>
      </c>
      <c r="E14" s="28" t="s">
        <v>39</v>
      </c>
      <c r="F14" s="9">
        <v>3</v>
      </c>
      <c r="G14" s="24">
        <f>+D13-((D13*D14)*F14)</f>
        <v>-150</v>
      </c>
      <c r="H14" s="29"/>
    </row>
    <row r="15" spans="2:8" ht="6" customHeight="1" x14ac:dyDescent="0.25">
      <c r="B15" s="21"/>
      <c r="C15" s="21"/>
      <c r="D15" s="10"/>
      <c r="E15" s="10"/>
      <c r="F15" s="10"/>
      <c r="G15" s="25"/>
      <c r="H15" s="29"/>
    </row>
    <row r="16" spans="2:8" x14ac:dyDescent="0.25">
      <c r="B16" s="30" t="s">
        <v>42</v>
      </c>
      <c r="C16" s="20" t="s">
        <v>20</v>
      </c>
      <c r="D16" s="9">
        <v>5</v>
      </c>
      <c r="E16" s="9" t="s">
        <v>38</v>
      </c>
      <c r="F16" s="9">
        <v>5</v>
      </c>
      <c r="G16" s="53">
        <f>+((D16*D17)*F16)+D16</f>
        <v>17.5</v>
      </c>
      <c r="H16" s="29"/>
    </row>
    <row r="17" spans="2:8" x14ac:dyDescent="0.25">
      <c r="B17" s="30" t="s">
        <v>7</v>
      </c>
      <c r="C17" s="20" t="s">
        <v>54</v>
      </c>
      <c r="D17" s="28">
        <v>0.5</v>
      </c>
      <c r="E17" s="28" t="s">
        <v>39</v>
      </c>
      <c r="F17" s="9">
        <v>3</v>
      </c>
      <c r="G17" s="24">
        <f>+D16-((D16*D17)*F17)</f>
        <v>-2.5</v>
      </c>
      <c r="H17" s="29"/>
    </row>
    <row r="18" spans="2:8" ht="5.25" customHeight="1" x14ac:dyDescent="0.25">
      <c r="B18" s="4"/>
      <c r="C18" s="4"/>
      <c r="D18" s="13"/>
      <c r="E18" s="13"/>
      <c r="F18" s="13"/>
      <c r="G18" s="13"/>
    </row>
    <row r="19" spans="2:8" x14ac:dyDescent="0.25">
      <c r="B19" s="30" t="s">
        <v>42</v>
      </c>
      <c r="C19" s="20" t="s">
        <v>20</v>
      </c>
      <c r="D19" s="9">
        <v>100</v>
      </c>
      <c r="E19" s="9" t="s">
        <v>38</v>
      </c>
      <c r="F19" s="9">
        <v>5</v>
      </c>
      <c r="G19" s="53">
        <f>+((D19*D20)*F19)+D19</f>
        <v>200</v>
      </c>
    </row>
    <row r="20" spans="2:8" x14ac:dyDescent="0.25">
      <c r="B20" s="30" t="s">
        <v>7</v>
      </c>
      <c r="C20" s="20" t="s">
        <v>54</v>
      </c>
      <c r="D20" s="28">
        <v>0.2</v>
      </c>
      <c r="E20" s="28" t="s">
        <v>39</v>
      </c>
      <c r="F20" s="9">
        <v>3</v>
      </c>
      <c r="G20" s="24">
        <f>+D19-((D19*D20)*F20)</f>
        <v>40</v>
      </c>
    </row>
    <row r="21" spans="2:8" ht="6" customHeight="1" x14ac:dyDescent="0.25">
      <c r="B21" s="21"/>
      <c r="C21" s="10"/>
      <c r="D21" s="10"/>
      <c r="E21" s="10"/>
      <c r="F21" s="10"/>
      <c r="G21" s="25"/>
    </row>
    <row r="22" spans="2:8" x14ac:dyDescent="0.25">
      <c r="B22" s="30" t="s">
        <v>42</v>
      </c>
      <c r="C22" s="20" t="s">
        <v>20</v>
      </c>
      <c r="D22" s="9">
        <v>100</v>
      </c>
      <c r="E22" s="9" t="s">
        <v>38</v>
      </c>
      <c r="F22" s="9">
        <v>5</v>
      </c>
      <c r="G22" s="53">
        <f>+((D22*D23)*F22)+D22</f>
        <v>300</v>
      </c>
    </row>
    <row r="23" spans="2:8" x14ac:dyDescent="0.25">
      <c r="B23" s="30" t="s">
        <v>7</v>
      </c>
      <c r="C23" s="20" t="s">
        <v>54</v>
      </c>
      <c r="D23" s="28">
        <v>0.4</v>
      </c>
      <c r="E23" s="28" t="s">
        <v>39</v>
      </c>
      <c r="F23" s="9">
        <v>3</v>
      </c>
      <c r="G23" s="24">
        <f>+D22-((D22*D23)*F23)</f>
        <v>-20</v>
      </c>
    </row>
    <row r="24" spans="2:8" ht="3.75" customHeight="1" x14ac:dyDescent="0.25">
      <c r="B24" s="21"/>
      <c r="C24" s="21"/>
      <c r="D24" s="10"/>
      <c r="E24" s="10"/>
      <c r="F24" s="10"/>
      <c r="G24" s="25"/>
    </row>
    <row r="25" spans="2:8" x14ac:dyDescent="0.25">
      <c r="B25" s="30" t="s">
        <v>42</v>
      </c>
      <c r="C25" s="20" t="s">
        <v>20</v>
      </c>
      <c r="D25" s="9">
        <v>300</v>
      </c>
      <c r="E25" s="9" t="s">
        <v>38</v>
      </c>
      <c r="F25" s="9">
        <v>5</v>
      </c>
      <c r="G25" s="53">
        <f>+((D25*D26)*F25)+D25</f>
        <v>600</v>
      </c>
    </row>
    <row r="26" spans="2:8" x14ac:dyDescent="0.25">
      <c r="B26" s="30" t="s">
        <v>7</v>
      </c>
      <c r="C26" s="20" t="s">
        <v>54</v>
      </c>
      <c r="D26" s="28">
        <v>0.2</v>
      </c>
      <c r="E26" s="28" t="s">
        <v>39</v>
      </c>
      <c r="F26" s="9">
        <v>3</v>
      </c>
      <c r="G26" s="24">
        <f>+D25-((D25*D26)*F26)</f>
        <v>120</v>
      </c>
    </row>
    <row r="27" spans="2:8" ht="4.5" customHeight="1" x14ac:dyDescent="0.25">
      <c r="B27" s="21"/>
      <c r="C27" s="10"/>
      <c r="D27" s="10"/>
      <c r="E27" s="10"/>
      <c r="F27" s="10"/>
      <c r="G27" s="25"/>
    </row>
    <row r="28" spans="2:8" x14ac:dyDescent="0.25">
      <c r="B28" s="30" t="s">
        <v>42</v>
      </c>
      <c r="C28" s="20" t="s">
        <v>20</v>
      </c>
      <c r="D28" s="9">
        <v>300</v>
      </c>
      <c r="E28" s="9" t="s">
        <v>38</v>
      </c>
      <c r="F28" s="9">
        <v>5</v>
      </c>
      <c r="G28" s="53">
        <f>+((D28*D29)*F28)+D28</f>
        <v>1050</v>
      </c>
    </row>
    <row r="29" spans="2:8" x14ac:dyDescent="0.25">
      <c r="B29" s="30" t="s">
        <v>7</v>
      </c>
      <c r="C29" s="20" t="s">
        <v>54</v>
      </c>
      <c r="D29" s="28">
        <v>0.5</v>
      </c>
      <c r="E29" s="28" t="s">
        <v>39</v>
      </c>
      <c r="F29" s="9">
        <v>3</v>
      </c>
      <c r="G29" s="24">
        <f>+D28-((D28*D29)*F29)</f>
        <v>-150</v>
      </c>
    </row>
    <row r="30" spans="2:8" ht="3.75" customHeight="1" x14ac:dyDescent="0.25">
      <c r="B30" s="21"/>
      <c r="C30" s="21"/>
      <c r="D30" s="10"/>
      <c r="E30" s="10"/>
      <c r="F30" s="10"/>
      <c r="G30" s="25"/>
    </row>
    <row r="31" spans="2:8" x14ac:dyDescent="0.25">
      <c r="B31" s="30" t="s">
        <v>42</v>
      </c>
      <c r="C31" s="20" t="s">
        <v>20</v>
      </c>
      <c r="D31" s="9">
        <v>5</v>
      </c>
      <c r="E31" s="9" t="s">
        <v>38</v>
      </c>
      <c r="F31" s="9">
        <v>5</v>
      </c>
      <c r="G31" s="53">
        <f>+((D31*D32)*F31)+D31</f>
        <v>17.5</v>
      </c>
    </row>
    <row r="32" spans="2:8" x14ac:dyDescent="0.25">
      <c r="B32" s="30" t="s">
        <v>7</v>
      </c>
      <c r="C32" s="20" t="s">
        <v>54</v>
      </c>
      <c r="D32" s="28">
        <v>0.5</v>
      </c>
      <c r="E32" s="28" t="s">
        <v>39</v>
      </c>
      <c r="F32" s="9">
        <v>3</v>
      </c>
      <c r="G32" s="24">
        <f>+D31-((D31*D32)*F32)</f>
        <v>-2.5</v>
      </c>
    </row>
    <row r="33" spans="2:7" ht="3.75" customHeight="1" x14ac:dyDescent="0.25">
      <c r="B33" s="4"/>
      <c r="C33" s="4"/>
      <c r="D33" s="13"/>
      <c r="E33" s="13"/>
      <c r="F33" s="13"/>
      <c r="G33" s="13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R16"/>
  <sheetViews>
    <sheetView workbookViewId="0">
      <selection activeCell="N35" sqref="N35"/>
    </sheetView>
  </sheetViews>
  <sheetFormatPr defaultRowHeight="15" x14ac:dyDescent="0.25"/>
  <cols>
    <col min="1" max="1" width="17.85546875" customWidth="1"/>
    <col min="10" max="12" width="9.5703125" bestFit="1" customWidth="1"/>
    <col min="14" max="14" width="9.5703125" bestFit="1" customWidth="1"/>
    <col min="15" max="15" width="0.85546875" customWidth="1"/>
    <col min="16" max="16" width="9.5703125" bestFit="1" customWidth="1"/>
  </cols>
  <sheetData>
    <row r="1" spans="1:18" x14ac:dyDescent="0.25">
      <c r="A1" s="31" t="s">
        <v>43</v>
      </c>
      <c r="P1" s="2"/>
      <c r="Q1" s="2"/>
      <c r="R1" s="2"/>
    </row>
    <row r="2" spans="1:18" x14ac:dyDescent="0.25">
      <c r="A2" s="32" t="s">
        <v>44</v>
      </c>
      <c r="B2" s="33">
        <v>184</v>
      </c>
      <c r="C2" s="33">
        <v>246</v>
      </c>
      <c r="D2" s="33">
        <v>266</v>
      </c>
      <c r="E2" s="33">
        <v>419</v>
      </c>
      <c r="F2" s="33">
        <v>300</v>
      </c>
      <c r="G2" s="33">
        <v>127</v>
      </c>
      <c r="H2" s="33">
        <v>703</v>
      </c>
      <c r="I2" s="33">
        <v>3018</v>
      </c>
      <c r="J2" s="33">
        <v>1312</v>
      </c>
      <c r="K2" s="33">
        <v>326</v>
      </c>
      <c r="L2" s="33">
        <v>249</v>
      </c>
      <c r="M2" s="33">
        <v>348</v>
      </c>
      <c r="N2" s="33">
        <v>149</v>
      </c>
      <c r="P2" s="34"/>
    </row>
    <row r="3" spans="1:18" x14ac:dyDescent="0.25">
      <c r="A3" s="32" t="s">
        <v>45</v>
      </c>
      <c r="B3" s="33">
        <v>177</v>
      </c>
      <c r="C3" s="33">
        <v>294</v>
      </c>
      <c r="D3" s="33">
        <v>363</v>
      </c>
      <c r="E3" s="33">
        <v>190</v>
      </c>
      <c r="F3" s="33">
        <v>64</v>
      </c>
      <c r="G3" s="33">
        <v>190</v>
      </c>
      <c r="H3" s="33">
        <v>1005</v>
      </c>
      <c r="I3" s="33">
        <v>5190</v>
      </c>
      <c r="J3" s="33">
        <v>902</v>
      </c>
      <c r="K3" s="33">
        <v>383</v>
      </c>
      <c r="L3" s="33">
        <v>391</v>
      </c>
      <c r="M3" s="33">
        <v>181</v>
      </c>
      <c r="N3" s="33">
        <v>294</v>
      </c>
      <c r="P3" s="34"/>
    </row>
    <row r="4" spans="1:18" x14ac:dyDescent="0.25">
      <c r="A4" s="32" t="s">
        <v>46</v>
      </c>
      <c r="B4" s="33">
        <v>378</v>
      </c>
      <c r="C4" s="33">
        <v>200</v>
      </c>
      <c r="D4" s="33">
        <v>478</v>
      </c>
      <c r="E4" s="33">
        <v>609</v>
      </c>
      <c r="F4" s="33">
        <v>308</v>
      </c>
      <c r="G4" s="33">
        <v>173</v>
      </c>
      <c r="H4" s="33">
        <v>765</v>
      </c>
      <c r="I4" s="33">
        <v>3462</v>
      </c>
      <c r="J4" s="33">
        <v>1306</v>
      </c>
      <c r="K4" s="33">
        <v>196</v>
      </c>
      <c r="L4" s="33">
        <v>407</v>
      </c>
      <c r="M4" s="33">
        <v>156</v>
      </c>
      <c r="N4" s="33">
        <v>276</v>
      </c>
      <c r="P4" s="34"/>
    </row>
    <row r="5" spans="1:18" x14ac:dyDescent="0.25">
      <c r="A5" s="32" t="s">
        <v>47</v>
      </c>
      <c r="B5" s="33">
        <v>118</v>
      </c>
      <c r="C5" s="33">
        <v>363</v>
      </c>
      <c r="D5" s="33">
        <v>342</v>
      </c>
      <c r="E5" s="33">
        <v>246</v>
      </c>
      <c r="F5" s="33"/>
      <c r="G5" s="33"/>
      <c r="H5" s="33"/>
      <c r="I5" s="33"/>
      <c r="J5" s="33"/>
      <c r="K5" s="33"/>
      <c r="L5" s="33"/>
      <c r="M5" s="33"/>
      <c r="N5" s="33"/>
      <c r="P5" s="34"/>
    </row>
    <row r="6" spans="1:18" ht="7.5" customHeight="1" x14ac:dyDescent="0.25">
      <c r="A6" s="32"/>
      <c r="P6" s="32"/>
    </row>
    <row r="7" spans="1:18" x14ac:dyDescent="0.25">
      <c r="A7" s="32" t="s">
        <v>48</v>
      </c>
      <c r="B7" s="33">
        <v>187</v>
      </c>
      <c r="C7" s="33">
        <v>292</v>
      </c>
      <c r="D7" s="33">
        <v>362</v>
      </c>
      <c r="E7" s="33">
        <v>308</v>
      </c>
      <c r="F7" s="33">
        <v>234</v>
      </c>
      <c r="G7" s="33">
        <v>159</v>
      </c>
      <c r="H7" s="33">
        <v>772</v>
      </c>
      <c r="I7" s="33">
        <v>3611</v>
      </c>
      <c r="J7" s="33">
        <v>1149</v>
      </c>
      <c r="K7" s="33">
        <v>259</v>
      </c>
      <c r="L7" s="33">
        <v>350</v>
      </c>
      <c r="M7" s="33">
        <v>196</v>
      </c>
      <c r="N7" s="33">
        <v>240</v>
      </c>
      <c r="P7" s="32"/>
    </row>
    <row r="8" spans="1:18" ht="15.75" thickBot="1" x14ac:dyDescent="0.3">
      <c r="A8" s="35" t="s">
        <v>49</v>
      </c>
      <c r="B8" s="36">
        <f>+(B5*0.4)+(B4*0.3)+(B3*0.2)+(B2*0.1)</f>
        <v>214.4</v>
      </c>
      <c r="C8" s="37">
        <f>+(C5*0.4)+(C4*0.3)+(C3*0.2)+(C2*0.1)</f>
        <v>288.60000000000002</v>
      </c>
      <c r="D8" s="37">
        <f>+(D5*0.4)+(D4*0.3)+(D3*0.2)+(D2*0.1)</f>
        <v>379.40000000000009</v>
      </c>
      <c r="E8" s="37">
        <f>+(E5*0.4)+(E4*0.3)+(E3*0.2)+(E2*0.1)</f>
        <v>361</v>
      </c>
      <c r="F8" s="37">
        <f>+(F4*0.5)+(F3*0.3)+(F2*0.2)</f>
        <v>233.2</v>
      </c>
      <c r="G8" s="37">
        <f t="shared" ref="G8:N8" si="0">+(G4*0.5)+(G3*0.3)+(G2*0.2)</f>
        <v>168.9</v>
      </c>
      <c r="H8" s="38">
        <f t="shared" si="0"/>
        <v>824.6</v>
      </c>
      <c r="I8" s="38">
        <f t="shared" si="0"/>
        <v>3891.6</v>
      </c>
      <c r="J8" s="38">
        <f t="shared" si="0"/>
        <v>1186</v>
      </c>
      <c r="K8" s="37">
        <f t="shared" si="0"/>
        <v>278.09999999999997</v>
      </c>
      <c r="L8" s="37">
        <f t="shared" si="0"/>
        <v>370.6</v>
      </c>
      <c r="M8" s="36">
        <f t="shared" si="0"/>
        <v>201.90000000000003</v>
      </c>
      <c r="N8" s="36">
        <f t="shared" si="0"/>
        <v>256</v>
      </c>
      <c r="P8" s="32"/>
    </row>
    <row r="9" spans="1:18" ht="15.75" thickBot="1" x14ac:dyDescent="0.3">
      <c r="A9" s="32" t="s">
        <v>50</v>
      </c>
      <c r="B9" s="39">
        <f>+M8+N8+B8</f>
        <v>672.30000000000007</v>
      </c>
      <c r="C9" s="40"/>
      <c r="D9" s="40"/>
      <c r="E9" s="40"/>
      <c r="F9" s="40"/>
      <c r="G9" s="40"/>
      <c r="H9" s="40"/>
      <c r="I9" s="40"/>
      <c r="J9" s="41">
        <f>+H8+I8+J8</f>
        <v>5902.2</v>
      </c>
      <c r="K9" s="40"/>
      <c r="L9" s="40"/>
      <c r="M9" s="40"/>
      <c r="N9" s="40"/>
      <c r="P9" s="42">
        <f>+J9/B9</f>
        <v>8.7791164658634528</v>
      </c>
      <c r="Q9" t="s">
        <v>51</v>
      </c>
    </row>
    <row r="10" spans="1:18" x14ac:dyDescent="0.25">
      <c r="A10" s="32" t="s">
        <v>52</v>
      </c>
      <c r="B10" s="43">
        <f>+(B8-B7)/B7</f>
        <v>0.14652406417112301</v>
      </c>
      <c r="C10" s="43">
        <f t="shared" ref="C10:N10" si="1">+(C8-C7)/C7</f>
        <v>-1.1643835616438279E-2</v>
      </c>
      <c r="D10" s="43">
        <f t="shared" si="1"/>
        <v>4.806629834254169E-2</v>
      </c>
      <c r="E10" s="43">
        <f t="shared" si="1"/>
        <v>0.17207792207792208</v>
      </c>
      <c r="F10" s="43">
        <f t="shared" si="1"/>
        <v>-3.4188034188034674E-3</v>
      </c>
      <c r="G10" s="43">
        <f t="shared" si="1"/>
        <v>6.2264150943396261E-2</v>
      </c>
      <c r="H10" s="43">
        <f t="shared" si="1"/>
        <v>6.8134715025906761E-2</v>
      </c>
      <c r="I10" s="43">
        <f t="shared" si="1"/>
        <v>7.770700636942672E-2</v>
      </c>
      <c r="J10" s="43">
        <f t="shared" si="1"/>
        <v>3.2201914708442123E-2</v>
      </c>
      <c r="K10" s="43">
        <f t="shared" si="1"/>
        <v>7.3745173745173614E-2</v>
      </c>
      <c r="L10" s="43">
        <f t="shared" si="1"/>
        <v>5.885714285714292E-2</v>
      </c>
      <c r="M10" s="43">
        <f t="shared" si="1"/>
        <v>3.0102040816326704E-2</v>
      </c>
      <c r="N10" s="43">
        <f t="shared" si="1"/>
        <v>6.6666666666666666E-2</v>
      </c>
      <c r="P10" s="44">
        <f>SUM(B10:N10)/13</f>
        <v>6.3175727437602067E-2</v>
      </c>
    </row>
    <row r="11" spans="1:18" x14ac:dyDescent="0.25">
      <c r="A11" s="32"/>
      <c r="P11" s="32"/>
    </row>
    <row r="12" spans="1:18" x14ac:dyDescent="0.25">
      <c r="A12" s="32"/>
      <c r="P12" s="32"/>
    </row>
    <row r="13" spans="1:18" x14ac:dyDescent="0.25">
      <c r="A13" s="32"/>
      <c r="P13" s="32"/>
    </row>
    <row r="14" spans="1:18" x14ac:dyDescent="0.25">
      <c r="A14" s="32"/>
      <c r="P14" s="32"/>
    </row>
    <row r="15" spans="1:18" x14ac:dyDescent="0.25">
      <c r="A15" s="32"/>
      <c r="P15" s="32"/>
    </row>
    <row r="16" spans="1:18" x14ac:dyDescent="0.25">
      <c r="A16" s="32"/>
      <c r="P16" s="32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Order Cycle Analysis</vt:lpstr>
      <vt:lpstr>Profit Performance - BuyGame</vt:lpstr>
      <vt:lpstr>Profit Performance - A Item</vt:lpstr>
      <vt:lpstr>Safety Stock Research</vt:lpstr>
      <vt:lpstr>New Forecast</vt:lpstr>
      <vt:lpstr>How an Exception</vt:lpstr>
      <vt:lpstr>Profiles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Craddock</dc:creator>
  <cp:lastModifiedBy>Dan Craddock</cp:lastModifiedBy>
  <dcterms:created xsi:type="dcterms:W3CDTF">2010-01-16T19:12:07Z</dcterms:created>
  <dcterms:modified xsi:type="dcterms:W3CDTF">2024-12-12T19:45:24Z</dcterms:modified>
</cp:coreProperties>
</file>